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xl/worksheets/sheet98.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96.xml" ContentType="application/vnd.openxmlformats-officedocument.spreadsheetml.worksheet+xml"/>
  <Override PartName="/xl/worksheets/sheet106.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worksheets/sheet94.xml" ContentType="application/vnd.openxmlformats-officedocument.spreadsheetml.worksheet+xml"/>
  <Override PartName="/xl/worksheets/sheet10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92.xml" ContentType="application/vnd.openxmlformats-officedocument.spreadsheetml.worksheet+xml"/>
  <Override PartName="/xl/worksheets/sheet102.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Šī_darbgrāmata" defaultThemeVersion="124226"/>
  <bookViews>
    <workbookView xWindow="3705" yWindow="-240" windowWidth="19320" windowHeight="11760"/>
  </bookViews>
  <sheets>
    <sheet name="EM_1" sheetId="6" r:id="rId1"/>
    <sheet name="EM_2" sheetId="7" r:id="rId2"/>
    <sheet name="EM_3" sheetId="8" r:id="rId3"/>
    <sheet name="ZM_4" sheetId="9" r:id="rId4"/>
    <sheet name="IM_5" sheetId="10" r:id="rId5"/>
    <sheet name="IM_6" sheetId="11" r:id="rId6"/>
    <sheet name="IM_7" sheetId="12" r:id="rId7"/>
    <sheet name="Radio-TV_8" sheetId="13" r:id="rId8"/>
    <sheet name="Radio-TV_9" sheetId="14" r:id="rId9"/>
    <sheet name="Radio-TV_10" sheetId="15" r:id="rId10"/>
    <sheet name="VM_11" sheetId="16" r:id="rId11"/>
    <sheet name="VM_12" sheetId="17" r:id="rId12"/>
    <sheet name="VM_13" sheetId="18" r:id="rId13"/>
    <sheet name="VM_14" sheetId="19" r:id="rId14"/>
    <sheet name="VM_15" sheetId="20" r:id="rId15"/>
    <sheet name="VARAM_16" sheetId="21" r:id="rId16"/>
    <sheet name="VARAM_17" sheetId="22" r:id="rId17"/>
    <sheet name="VARAM_18" sheetId="23" r:id="rId18"/>
    <sheet name="IZM_19" sheetId="24" r:id="rId19"/>
    <sheet name="IZM_20" sheetId="25" r:id="rId20"/>
    <sheet name="IZM_21" sheetId="26" r:id="rId21"/>
    <sheet name="IZM_22" sheetId="27" r:id="rId22"/>
    <sheet name="IZM_23" sheetId="28" r:id="rId23"/>
    <sheet name="ĀM_24-31" sheetId="29" r:id="rId24"/>
    <sheet name="ĀM_25" sheetId="30" state="hidden" r:id="rId25"/>
    <sheet name="ĀM_26" sheetId="31" state="hidden" r:id="rId26"/>
    <sheet name="ĀM_27" sheetId="32" state="hidden" r:id="rId27"/>
    <sheet name="ĀM_28" sheetId="33" state="hidden" r:id="rId28"/>
    <sheet name="ĀM_29" sheetId="34" state="hidden" r:id="rId29"/>
    <sheet name="ĀM_30" sheetId="35" state="hidden" r:id="rId30"/>
    <sheet name="ĀM_31" sheetId="36" state="hidden" r:id="rId31"/>
    <sheet name="LM_32" sheetId="37" r:id="rId32"/>
    <sheet name="LM_33" sheetId="38" r:id="rId33"/>
    <sheet name="LM_34" sheetId="39" r:id="rId34"/>
    <sheet name="KM_35" sheetId="64" r:id="rId35"/>
    <sheet name="KM_36" sheetId="80" r:id="rId36"/>
    <sheet name="KM_37" sheetId="81" r:id="rId37"/>
    <sheet name="KM_38" sheetId="82" r:id="rId38"/>
    <sheet name="KM_39" sheetId="83" r:id="rId39"/>
    <sheet name="KM_40" sheetId="84" r:id="rId40"/>
    <sheet name="KM_41" sheetId="116" r:id="rId41"/>
    <sheet name="KM_42_" sheetId="86" r:id="rId42"/>
    <sheet name="KM_43_" sheetId="85" r:id="rId43"/>
    <sheet name="KM_44_" sheetId="87" r:id="rId44"/>
    <sheet name="KM_45_" sheetId="88" r:id="rId45"/>
    <sheet name="KM_46_" sheetId="89" r:id="rId46"/>
    <sheet name="KM_47_" sheetId="90" r:id="rId47"/>
    <sheet name="KM_48_" sheetId="92" r:id="rId48"/>
    <sheet name="KM_49_" sheetId="91" r:id="rId49"/>
    <sheet name="KM_50_" sheetId="93" r:id="rId50"/>
    <sheet name="KM_51_" sheetId="94" r:id="rId51"/>
    <sheet name="KM_52-56" sheetId="104" r:id="rId52"/>
    <sheet name="KM_57_" sheetId="103" r:id="rId53"/>
    <sheet name="KM_58_" sheetId="102" r:id="rId54"/>
    <sheet name="KM_59_" sheetId="65" r:id="rId55"/>
    <sheet name="LV100_starptautiskā_60_" sheetId="63" r:id="rId56"/>
    <sheet name="LV100_starptautiskā_61_" sheetId="66" r:id="rId57"/>
    <sheet name="LV100_starptautiskā_62" sheetId="67" r:id="rId58"/>
    <sheet name="LV100_starptautiskā_63_" sheetId="115" r:id="rId59"/>
    <sheet name="LV100_starptautiskā_64_" sheetId="68" r:id="rId60"/>
    <sheet name="LV100_starptautiskā_65_" sheetId="69" r:id="rId61"/>
    <sheet name="LV100_starptautiskā_66" sheetId="70" r:id="rId62"/>
    <sheet name="LV100_starptautiskā_67_" sheetId="71" r:id="rId63"/>
    <sheet name="LV100_starptautiskā_68_" sheetId="73" r:id="rId64"/>
    <sheet name="LV100_starptautiskā_69" sheetId="75" r:id="rId65"/>
    <sheet name="LV100_starptautiskā_70_" sheetId="74" r:id="rId66"/>
    <sheet name="LV100_starptautiskā_71" sheetId="77" r:id="rId67"/>
    <sheet name="LV100_starptautiskā_72_" sheetId="76" r:id="rId68"/>
    <sheet name="LV100_starptautiskā_73_" sheetId="78" r:id="rId69"/>
    <sheet name="LV100_starptautiskā_74_" sheetId="79" r:id="rId70"/>
    <sheet name="LV100_starptautiskā_75_" sheetId="105" r:id="rId71"/>
    <sheet name="LV100_starptautiskā_76_" sheetId="106" r:id="rId72"/>
    <sheet name="LV100_starptautiskā_77_" sheetId="107" r:id="rId73"/>
    <sheet name="LV100_starptautiskā_78_" sheetId="108" r:id="rId74"/>
    <sheet name="LV100_starptautiskā_79_" sheetId="98" r:id="rId75"/>
    <sheet name="LV100_starptautiskā_80_" sheetId="97" r:id="rId76"/>
    <sheet name="LV100_starptautiskā_81_" sheetId="96" r:id="rId77"/>
    <sheet name="LV100_82_" sheetId="95" r:id="rId78"/>
    <sheet name="LV100_83" sheetId="114" r:id="rId79"/>
    <sheet name="LV100_84-1" sheetId="99" r:id="rId80"/>
    <sheet name="LV100_84-2" sheetId="100" r:id="rId81"/>
    <sheet name="LV100_85" sheetId="101" r:id="rId82"/>
    <sheet name="LV100_starptautiskā_86-92" sheetId="109" r:id="rId83"/>
    <sheet name="LV100_reģioni_93" sheetId="111" r:id="rId84"/>
    <sheet name="LV100_reģioni_94" sheetId="113" r:id="rId85"/>
    <sheet name="LV100_reģioni_95" sheetId="110" r:id="rId86"/>
    <sheet name="LV100_reģioni_96" sheetId="112" r:id="rId87"/>
    <sheet name="LV100_reģioni_97" sheetId="44" r:id="rId88"/>
    <sheet name="LV100_reģioni_98-103" sheetId="45" r:id="rId89"/>
    <sheet name="LV100_reģioni_98" sheetId="46" state="hidden" r:id="rId90"/>
    <sheet name="LV100_reģioni_99" sheetId="47" state="hidden" r:id="rId91"/>
    <sheet name="LV100_reģioni_100" sheetId="48" state="hidden" r:id="rId92"/>
    <sheet name="LV100_reģioni_101" sheetId="49" state="hidden" r:id="rId93"/>
    <sheet name="LV100_reģioni_102" sheetId="50" state="hidden" r:id="rId94"/>
    <sheet name="LV100_reģioni_104" sheetId="51" r:id="rId95"/>
    <sheet name="LV100_reģioni_105" sheetId="52" r:id="rId96"/>
    <sheet name="LV100_reģioni_106" sheetId="53" r:id="rId97"/>
    <sheet name="LV100_reģioni_107" sheetId="54" r:id="rId98"/>
    <sheet name="LV100_reģioni_108" sheetId="117" r:id="rId99"/>
    <sheet name="LV100_reģioni_109" sheetId="57" r:id="rId100"/>
    <sheet name="LV100_reģioni_110" sheetId="58" r:id="rId101"/>
    <sheet name="LV100_reģioni_111" sheetId="59" r:id="rId102"/>
    <sheet name="LV100_reģioni_112" sheetId="60" r:id="rId103"/>
    <sheet name="LV100_reģioni_113" sheetId="61" r:id="rId104"/>
    <sheet name="LV100_reģioni_114" sheetId="62" r:id="rId105"/>
    <sheet name="KM_54.1.1." sheetId="118" r:id="rId106"/>
    <sheet name="KM_54.1.2." sheetId="121" r:id="rId107"/>
    <sheet name="KM_54.1.3." sheetId="123" r:id="rId108"/>
  </sheets>
  <externalReferences>
    <externalReference r:id="rId109"/>
    <externalReference r:id="rId110"/>
  </externalReferences>
  <calcPr calcId="125725" fullPrecision="0"/>
</workbook>
</file>

<file path=xl/calcChain.xml><?xml version="1.0" encoding="utf-8"?>
<calcChain xmlns="http://schemas.openxmlformats.org/spreadsheetml/2006/main">
  <c r="B33" i="123"/>
  <c r="H33" i="118" l="1"/>
  <c r="F33"/>
  <c r="F13"/>
  <c r="F14"/>
  <c r="F15"/>
  <c r="F16"/>
  <c r="F17"/>
  <c r="F18"/>
  <c r="F20"/>
  <c r="F26"/>
  <c r="H19"/>
  <c r="I13" i="8"/>
  <c r="H13"/>
  <c r="G13"/>
  <c r="F13"/>
  <c r="F12"/>
  <c r="I14" i="7"/>
  <c r="G14"/>
  <c r="F13"/>
  <c r="H13" s="1"/>
  <c r="H14" s="1"/>
  <c r="I15" i="6"/>
  <c r="H15"/>
  <c r="G15"/>
  <c r="F14"/>
  <c r="F13"/>
  <c r="F12"/>
  <c r="E14" i="104"/>
  <c r="D54" i="121"/>
  <c r="D60"/>
  <c r="D58"/>
  <c r="D61" s="1"/>
  <c r="D55"/>
  <c r="A27"/>
  <c r="A28" s="1"/>
  <c r="A29" s="1"/>
  <c r="A30" s="1"/>
  <c r="A31" s="1"/>
  <c r="A32" s="1"/>
  <c r="A33" s="1"/>
  <c r="A34" s="1"/>
  <c r="A35" s="1"/>
  <c r="A36" s="1"/>
  <c r="A37" s="1"/>
  <c r="A38" s="1"/>
  <c r="A40" s="1"/>
  <c r="A41" s="1"/>
  <c r="A42" s="1"/>
  <c r="A44" s="1"/>
  <c r="A46" s="1"/>
  <c r="A48" s="1"/>
  <c r="A10"/>
  <c r="A12" s="1"/>
  <c r="A14" s="1"/>
  <c r="A16" s="1"/>
  <c r="A17" s="1"/>
  <c r="A19" s="1"/>
  <c r="A21" s="1"/>
  <c r="A23" s="1"/>
  <c r="A8"/>
  <c r="H12" i="118"/>
  <c r="H13" i="104"/>
  <c r="F14" i="7" l="1"/>
  <c r="F15" i="6"/>
  <c r="D50" i="121"/>
  <c r="D62" s="1"/>
  <c r="D63" s="1"/>
  <c r="D64"/>
  <c r="J19" i="109"/>
  <c r="H19"/>
  <c r="G19"/>
  <c r="F18"/>
  <c r="E18"/>
  <c r="E17"/>
  <c r="F17" s="1"/>
  <c r="F16"/>
  <c r="E16"/>
  <c r="E15"/>
  <c r="F15" s="1"/>
  <c r="F14"/>
  <c r="E14"/>
  <c r="I13"/>
  <c r="I19" s="1"/>
  <c r="E13"/>
  <c r="F13" s="1"/>
  <c r="E12"/>
  <c r="F12" s="1"/>
  <c r="I35" i="111"/>
  <c r="H35"/>
  <c r="G35"/>
  <c r="F34"/>
  <c r="F33"/>
  <c r="F32"/>
  <c r="F31"/>
  <c r="F30"/>
  <c r="F29"/>
  <c r="F28"/>
  <c r="F27"/>
  <c r="F26"/>
  <c r="F25"/>
  <c r="F24"/>
  <c r="F23"/>
  <c r="F22"/>
  <c r="F21"/>
  <c r="F20"/>
  <c r="F19"/>
  <c r="F18"/>
  <c r="F17"/>
  <c r="F16"/>
  <c r="F15"/>
  <c r="F14"/>
  <c r="F13"/>
  <c r="F12"/>
  <c r="I40" i="113"/>
  <c r="H40"/>
  <c r="G40"/>
  <c r="F39"/>
  <c r="F38"/>
  <c r="F37"/>
  <c r="F36"/>
  <c r="F35"/>
  <c r="F34"/>
  <c r="F33"/>
  <c r="F32"/>
  <c r="F31"/>
  <c r="F30"/>
  <c r="F29"/>
  <c r="F28"/>
  <c r="F27"/>
  <c r="F26"/>
  <c r="F25"/>
  <c r="F24"/>
  <c r="F23"/>
  <c r="F22"/>
  <c r="F21"/>
  <c r="F20"/>
  <c r="F19"/>
  <c r="F18"/>
  <c r="F17"/>
  <c r="F16"/>
  <c r="F15"/>
  <c r="F14"/>
  <c r="F13"/>
  <c r="F12"/>
  <c r="F11"/>
  <c r="F40" s="1"/>
  <c r="G40" i="52"/>
  <c r="F39"/>
  <c r="F38"/>
  <c r="F37"/>
  <c r="I36"/>
  <c r="H36"/>
  <c r="E36"/>
  <c r="F36" s="1"/>
  <c r="F35"/>
  <c r="E35"/>
  <c r="I34"/>
  <c r="F34"/>
  <c r="E34"/>
  <c r="E33"/>
  <c r="F33" s="1"/>
  <c r="I32"/>
  <c r="H32"/>
  <c r="F31"/>
  <c r="I31" s="1"/>
  <c r="F30"/>
  <c r="F29"/>
  <c r="I28"/>
  <c r="H28"/>
  <c r="E28" s="1"/>
  <c r="F28" s="1"/>
  <c r="F27"/>
  <c r="I26"/>
  <c r="F26"/>
  <c r="F25"/>
  <c r="H24"/>
  <c r="F23"/>
  <c r="I22"/>
  <c r="I19" s="1"/>
  <c r="E22"/>
  <c r="H22" s="1"/>
  <c r="H19" s="1"/>
  <c r="F21"/>
  <c r="F20"/>
  <c r="E18"/>
  <c r="F18" s="1"/>
  <c r="E17"/>
  <c r="F17" s="1"/>
  <c r="F16"/>
  <c r="E16"/>
  <c r="E15"/>
  <c r="F15" s="1"/>
  <c r="F14"/>
  <c r="E14"/>
  <c r="E13"/>
  <c r="F13" s="1"/>
  <c r="I12"/>
  <c r="H12"/>
  <c r="I15" i="53"/>
  <c r="H15"/>
  <c r="G15"/>
  <c r="F15"/>
  <c r="I17" i="117"/>
  <c r="I19"/>
  <c r="H27"/>
  <c r="F27"/>
  <c r="F44"/>
  <c r="F42"/>
  <c r="F41"/>
  <c r="F40"/>
  <c r="F39"/>
  <c r="F38"/>
  <c r="F37"/>
  <c r="F36"/>
  <c r="F43" s="1"/>
  <c r="H34"/>
  <c r="G34"/>
  <c r="I33"/>
  <c r="I34" s="1"/>
  <c r="F33"/>
  <c r="F32"/>
  <c r="F34" s="1"/>
  <c r="H30"/>
  <c r="G30"/>
  <c r="F30"/>
  <c r="I29"/>
  <c r="I30" s="1"/>
  <c r="F29"/>
  <c r="G27"/>
  <c r="G45" s="1"/>
  <c r="F26"/>
  <c r="I26" s="1"/>
  <c r="I25"/>
  <c r="F25"/>
  <c r="F24"/>
  <c r="I24" s="1"/>
  <c r="I23"/>
  <c r="F23"/>
  <c r="F22"/>
  <c r="I22" s="1"/>
  <c r="I21"/>
  <c r="F21"/>
  <c r="F18"/>
  <c r="F17"/>
  <c r="I16"/>
  <c r="F16"/>
  <c r="F15"/>
  <c r="H15" s="1"/>
  <c r="H14"/>
  <c r="F14"/>
  <c r="H41" i="116"/>
  <c r="F40"/>
  <c r="K39"/>
  <c r="G39"/>
  <c r="F39"/>
  <c r="J38"/>
  <c r="I38"/>
  <c r="I41" s="1"/>
  <c r="F38"/>
  <c r="F37"/>
  <c r="K36"/>
  <c r="F36"/>
  <c r="G36" s="1"/>
  <c r="K35"/>
  <c r="G35"/>
  <c r="F35"/>
  <c r="K34"/>
  <c r="F34"/>
  <c r="G34" s="1"/>
  <c r="K33"/>
  <c r="G33"/>
  <c r="K32"/>
  <c r="G32"/>
  <c r="F32"/>
  <c r="K31"/>
  <c r="F31"/>
  <c r="G31" s="1"/>
  <c r="J30"/>
  <c r="J41" s="1"/>
  <c r="I30"/>
  <c r="F30"/>
  <c r="K29"/>
  <c r="F29"/>
  <c r="K28"/>
  <c r="G28" s="1"/>
  <c r="K27"/>
  <c r="G27" s="1"/>
  <c r="K26"/>
  <c r="G26" s="1"/>
  <c r="K25"/>
  <c r="F25"/>
  <c r="K24"/>
  <c r="G24" s="1"/>
  <c r="K23"/>
  <c r="G23" s="1"/>
  <c r="K22"/>
  <c r="G22" s="1"/>
  <c r="K21"/>
  <c r="G21" s="1"/>
  <c r="K20"/>
  <c r="G20" s="1"/>
  <c r="K19"/>
  <c r="F19"/>
  <c r="G19" s="1"/>
  <c r="K18"/>
  <c r="F18"/>
  <c r="G17"/>
  <c r="G16"/>
  <c r="F16"/>
  <c r="G15"/>
  <c r="F15"/>
  <c r="K14"/>
  <c r="F14"/>
  <c r="G14" s="1"/>
  <c r="K13"/>
  <c r="G13"/>
  <c r="F13"/>
  <c r="K12"/>
  <c r="F12"/>
  <c r="G12" s="1"/>
  <c r="F11"/>
  <c r="F41" s="1"/>
  <c r="I27" i="101"/>
  <c r="H27"/>
  <c r="G27"/>
  <c r="F26"/>
  <c r="F25"/>
  <c r="F24"/>
  <c r="F23"/>
  <c r="F22"/>
  <c r="F21"/>
  <c r="F20"/>
  <c r="F19"/>
  <c r="F18"/>
  <c r="F17"/>
  <c r="F16"/>
  <c r="F15"/>
  <c r="F14"/>
  <c r="D13"/>
  <c r="F13" s="1"/>
  <c r="D12"/>
  <c r="F12" s="1"/>
  <c r="F27" s="1"/>
  <c r="F11"/>
  <c r="I31" i="95"/>
  <c r="H31"/>
  <c r="G31"/>
  <c r="F30"/>
  <c r="F29"/>
  <c r="F28"/>
  <c r="F27"/>
  <c r="F26"/>
  <c r="F25"/>
  <c r="F23"/>
  <c r="F22"/>
  <c r="F21"/>
  <c r="F20"/>
  <c r="F19"/>
  <c r="F18"/>
  <c r="F17"/>
  <c r="F16"/>
  <c r="F15"/>
  <c r="F14"/>
  <c r="F13"/>
  <c r="F12"/>
  <c r="I21" i="96"/>
  <c r="H21"/>
  <c r="G21"/>
  <c r="F20"/>
  <c r="F19"/>
  <c r="F18"/>
  <c r="F17"/>
  <c r="F16"/>
  <c r="F15"/>
  <c r="F14"/>
  <c r="E13"/>
  <c r="F13" s="1"/>
  <c r="F12"/>
  <c r="G15" i="108"/>
  <c r="F14"/>
  <c r="E14" s="1"/>
  <c r="F13"/>
  <c r="E13" s="1"/>
  <c r="F12"/>
  <c r="E12" s="1"/>
  <c r="H11"/>
  <c r="F11" s="1"/>
  <c r="E11" s="1"/>
  <c r="H10"/>
  <c r="H15" s="1"/>
  <c r="G16" i="107"/>
  <c r="F15"/>
  <c r="I14"/>
  <c r="H14"/>
  <c r="I13"/>
  <c r="F12"/>
  <c r="E12" s="1"/>
  <c r="H11"/>
  <c r="H16" s="1"/>
  <c r="F10"/>
  <c r="E10" s="1"/>
  <c r="F16" i="106"/>
  <c r="H15"/>
  <c r="H17" s="1"/>
  <c r="F15"/>
  <c r="F14"/>
  <c r="F13"/>
  <c r="F12"/>
  <c r="G12" s="1"/>
  <c r="G17" s="1"/>
  <c r="F17" s="1"/>
  <c r="A12"/>
  <c r="A13" s="1"/>
  <c r="A14" s="1"/>
  <c r="A15" s="1"/>
  <c r="A16" s="1"/>
  <c r="F11"/>
  <c r="A11"/>
  <c r="H24" i="105"/>
  <c r="G24"/>
  <c r="F23"/>
  <c r="F22"/>
  <c r="F21"/>
  <c r="F20"/>
  <c r="F19"/>
  <c r="F18"/>
  <c r="F17"/>
  <c r="F16"/>
  <c r="F15"/>
  <c r="F14"/>
  <c r="F13"/>
  <c r="F12"/>
  <c r="F24" s="1"/>
  <c r="A12"/>
  <c r="A13" s="1"/>
  <c r="A14" s="1"/>
  <c r="A15" s="1"/>
  <c r="A16" s="1"/>
  <c r="A17" s="1"/>
  <c r="A18" s="1"/>
  <c r="A19" s="1"/>
  <c r="A20" s="1"/>
  <c r="A21" s="1"/>
  <c r="A22" s="1"/>
  <c r="A23" s="1"/>
  <c r="F11"/>
  <c r="I20" i="79"/>
  <c r="H20"/>
  <c r="G20"/>
  <c r="F19"/>
  <c r="F18"/>
  <c r="F17"/>
  <c r="F16"/>
  <c r="F15"/>
  <c r="F14"/>
  <c r="F13"/>
  <c r="F12"/>
  <c r="H37" i="78"/>
  <c r="F36"/>
  <c r="F35"/>
  <c r="F34"/>
  <c r="F33"/>
  <c r="F32"/>
  <c r="F30"/>
  <c r="F29"/>
  <c r="F28"/>
  <c r="F27"/>
  <c r="F26"/>
  <c r="F25"/>
  <c r="F24"/>
  <c r="F23"/>
  <c r="F21"/>
  <c r="F20"/>
  <c r="F19"/>
  <c r="F18"/>
  <c r="F16"/>
  <c r="F15"/>
  <c r="F14"/>
  <c r="H12" i="76"/>
  <c r="F13"/>
  <c r="H13" s="1"/>
  <c r="H21" s="1"/>
  <c r="F14"/>
  <c r="H14" s="1"/>
  <c r="H15"/>
  <c r="F16"/>
  <c r="H16" s="1"/>
  <c r="F17"/>
  <c r="H17"/>
  <c r="F18"/>
  <c r="H18" s="1"/>
  <c r="F20"/>
  <c r="H20"/>
  <c r="I23" i="77"/>
  <c r="G23"/>
  <c r="H22"/>
  <c r="F22"/>
  <c r="F21"/>
  <c r="H21" s="1"/>
  <c r="H20"/>
  <c r="F19"/>
  <c r="H19" s="1"/>
  <c r="H18"/>
  <c r="F18"/>
  <c r="H17"/>
  <c r="F16"/>
  <c r="H16" s="1"/>
  <c r="H15"/>
  <c r="F15"/>
  <c r="F13"/>
  <c r="I19" i="75"/>
  <c r="H19"/>
  <c r="G19"/>
  <c r="F18"/>
  <c r="F17"/>
  <c r="F16"/>
  <c r="F15"/>
  <c r="F14"/>
  <c r="F13"/>
  <c r="F12"/>
  <c r="F19" s="1"/>
  <c r="I22" i="73"/>
  <c r="H22"/>
  <c r="G22"/>
  <c r="F21"/>
  <c r="F20"/>
  <c r="F19"/>
  <c r="F18"/>
  <c r="F17"/>
  <c r="F16"/>
  <c r="F15"/>
  <c r="F14"/>
  <c r="F13"/>
  <c r="F12"/>
  <c r="F19" i="109" l="1"/>
  <c r="F35" i="111"/>
  <c r="I24" i="52"/>
  <c r="I40" s="1"/>
  <c r="H40"/>
  <c r="F40"/>
  <c r="I45" i="117"/>
  <c r="H17"/>
  <c r="H45" s="1"/>
  <c r="K41" i="116"/>
  <c r="G38"/>
  <c r="K30"/>
  <c r="G30" s="1"/>
  <c r="G41" s="1"/>
  <c r="K38"/>
  <c r="F31" i="95"/>
  <c r="F21" i="96"/>
  <c r="F10" i="108"/>
  <c r="F15" s="1"/>
  <c r="E10"/>
  <c r="F14" i="107"/>
  <c r="E14" s="1"/>
  <c r="I16"/>
  <c r="F13"/>
  <c r="E13" s="1"/>
  <c r="F11"/>
  <c r="E11" s="1"/>
  <c r="F20" i="79"/>
  <c r="F37" i="78"/>
  <c r="F21" i="76"/>
  <c r="H23" i="77"/>
  <c r="F23"/>
  <c r="F22" i="73"/>
  <c r="F16" i="107" l="1"/>
  <c r="I21" i="61" l="1"/>
  <c r="F21"/>
  <c r="I50" i="58"/>
  <c r="H50"/>
  <c r="G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50" l="1"/>
  <c r="O35" i="62" l="1"/>
  <c r="O34"/>
  <c r="O33"/>
  <c r="O32"/>
  <c r="O31"/>
  <c r="O30"/>
  <c r="O29"/>
  <c r="O28"/>
  <c r="O27"/>
  <c r="O26"/>
  <c r="O25"/>
  <c r="O24"/>
  <c r="O23"/>
  <c r="O22"/>
  <c r="O21"/>
  <c r="O20"/>
  <c r="O19"/>
  <c r="O18"/>
  <c r="O17"/>
  <c r="O16"/>
  <c r="O15"/>
  <c r="O14"/>
  <c r="O13"/>
  <c r="O10"/>
  <c r="O9"/>
  <c r="N9"/>
  <c r="M9"/>
  <c r="L9"/>
  <c r="K9"/>
  <c r="J9"/>
  <c r="I9"/>
  <c r="H9"/>
  <c r="G9"/>
  <c r="F9"/>
  <c r="E9"/>
  <c r="I86" i="60"/>
  <c r="H86"/>
  <c r="G86"/>
  <c r="F86"/>
  <c r="H85"/>
  <c r="F85"/>
  <c r="H84"/>
  <c r="F84"/>
  <c r="F73"/>
  <c r="D72"/>
  <c r="C72"/>
  <c r="D71"/>
  <c r="C71"/>
  <c r="D70"/>
  <c r="C70"/>
  <c r="D69"/>
  <c r="C69"/>
  <c r="D68"/>
  <c r="C68"/>
  <c r="D67"/>
  <c r="C67"/>
  <c r="D66"/>
  <c r="C66"/>
  <c r="D65"/>
  <c r="C65"/>
  <c r="D64"/>
  <c r="C64"/>
  <c r="D63"/>
  <c r="C63"/>
  <c r="D62"/>
  <c r="C62"/>
  <c r="D61"/>
  <c r="C61"/>
  <c r="D60"/>
  <c r="C60"/>
  <c r="D59"/>
  <c r="C59"/>
  <c r="D58"/>
  <c r="C58"/>
  <c r="D57"/>
  <c r="C57"/>
  <c r="D56"/>
  <c r="C56"/>
  <c r="D55"/>
  <c r="C55"/>
  <c r="D54"/>
  <c r="C54"/>
  <c r="D53"/>
  <c r="C53"/>
  <c r="D52"/>
  <c r="C52"/>
  <c r="D51"/>
  <c r="C51"/>
  <c r="D50"/>
  <c r="C50"/>
  <c r="D49"/>
  <c r="C49"/>
  <c r="D48"/>
  <c r="C48"/>
  <c r="D47"/>
  <c r="C47"/>
  <c r="D46"/>
  <c r="C46"/>
  <c r="D45"/>
  <c r="C45"/>
  <c r="D44"/>
  <c r="C44"/>
  <c r="D43"/>
  <c r="C43"/>
  <c r="D42"/>
  <c r="C42"/>
  <c r="D41"/>
  <c r="C41"/>
  <c r="D40"/>
  <c r="C40"/>
  <c r="D39"/>
  <c r="C39"/>
  <c r="D38"/>
  <c r="C38"/>
  <c r="D37"/>
  <c r="C37"/>
  <c r="D36"/>
  <c r="C36"/>
  <c r="D35"/>
  <c r="C35"/>
  <c r="D34"/>
  <c r="C34"/>
  <c r="D33"/>
  <c r="C33"/>
  <c r="D32"/>
  <c r="C32"/>
  <c r="D31"/>
  <c r="C31"/>
  <c r="D30"/>
  <c r="C30"/>
  <c r="D29"/>
  <c r="C29"/>
  <c r="D28"/>
  <c r="C28"/>
  <c r="D27"/>
  <c r="C27"/>
  <c r="D26"/>
  <c r="C26"/>
  <c r="D25"/>
  <c r="C25"/>
  <c r="D24"/>
  <c r="C24"/>
  <c r="D23"/>
  <c r="C23"/>
  <c r="D22"/>
  <c r="C22"/>
  <c r="D21"/>
  <c r="C21"/>
  <c r="D20"/>
  <c r="C20"/>
  <c r="D19"/>
  <c r="C19"/>
  <c r="D18"/>
  <c r="C18"/>
  <c r="D17"/>
  <c r="C17"/>
  <c r="D16"/>
  <c r="C16"/>
  <c r="D15"/>
  <c r="C15"/>
  <c r="D14"/>
  <c r="C14"/>
  <c r="D13"/>
  <c r="C13"/>
  <c r="D12"/>
  <c r="C12"/>
  <c r="D11"/>
  <c r="C11"/>
  <c r="I38" i="59"/>
  <c r="H38"/>
  <c r="G38"/>
  <c r="F38"/>
  <c r="F37"/>
  <c r="F36"/>
  <c r="G35"/>
  <c r="F35"/>
  <c r="F34"/>
  <c r="F33"/>
  <c r="F32"/>
  <c r="F31"/>
  <c r="F30"/>
  <c r="F29"/>
  <c r="G28"/>
  <c r="F28"/>
  <c r="F27"/>
  <c r="F26"/>
  <c r="G25"/>
  <c r="F25"/>
  <c r="E25"/>
  <c r="G24"/>
  <c r="F24"/>
  <c r="F23"/>
  <c r="F22"/>
  <c r="F21"/>
  <c r="F20"/>
  <c r="F19"/>
  <c r="F18"/>
  <c r="F17"/>
  <c r="F16"/>
  <c r="F15"/>
  <c r="F14"/>
  <c r="F13"/>
  <c r="F12"/>
  <c r="F11"/>
  <c r="I38" i="57"/>
  <c r="H38"/>
  <c r="G38"/>
  <c r="F38"/>
  <c r="F37"/>
  <c r="F36"/>
  <c r="F35"/>
  <c r="F34"/>
  <c r="F33"/>
  <c r="F32"/>
  <c r="F31"/>
  <c r="F30"/>
  <c r="F29"/>
  <c r="F28"/>
  <c r="F27"/>
  <c r="F26"/>
  <c r="F25"/>
  <c r="F24"/>
  <c r="F23"/>
  <c r="F22"/>
  <c r="F21"/>
  <c r="F20"/>
  <c r="F19"/>
  <c r="F18"/>
  <c r="F17"/>
  <c r="F16"/>
  <c r="F15"/>
  <c r="F14"/>
  <c r="F13"/>
  <c r="F12"/>
  <c r="I38" i="54"/>
  <c r="H38"/>
  <c r="G38"/>
  <c r="F38"/>
  <c r="F37"/>
  <c r="F36"/>
  <c r="F35"/>
  <c r="F34"/>
  <c r="F33"/>
  <c r="F32"/>
  <c r="F31"/>
  <c r="F30"/>
  <c r="F29"/>
  <c r="F28"/>
  <c r="F27"/>
  <c r="F26"/>
  <c r="F25"/>
  <c r="F24"/>
  <c r="F23"/>
  <c r="F22"/>
  <c r="F21"/>
  <c r="F20"/>
  <c r="F19"/>
  <c r="F18"/>
  <c r="F17"/>
  <c r="F16"/>
  <c r="F15"/>
  <c r="F14"/>
  <c r="F13"/>
  <c r="F12"/>
  <c r="F11"/>
  <c r="H25" i="51"/>
  <c r="G25"/>
  <c r="F25"/>
  <c r="H20"/>
  <c r="F20"/>
  <c r="H69" i="45"/>
  <c r="F69"/>
  <c r="F68"/>
  <c r="F67"/>
  <c r="I65"/>
  <c r="F65"/>
  <c r="F64"/>
  <c r="F63"/>
  <c r="F62"/>
  <c r="F61"/>
  <c r="G59"/>
  <c r="F59"/>
  <c r="F58"/>
  <c r="F57"/>
  <c r="F56"/>
  <c r="F55"/>
  <c r="F54"/>
  <c r="F53"/>
  <c r="F52"/>
  <c r="F51"/>
  <c r="F50"/>
  <c r="F49"/>
  <c r="F48"/>
  <c r="F47"/>
  <c r="F46"/>
  <c r="F45"/>
  <c r="F44"/>
  <c r="G42"/>
  <c r="F42"/>
  <c r="F40"/>
  <c r="F39"/>
  <c r="F38"/>
  <c r="F37"/>
  <c r="F36"/>
  <c r="F35"/>
  <c r="F34"/>
  <c r="I32"/>
  <c r="F32"/>
  <c r="F31"/>
  <c r="F30"/>
  <c r="F29"/>
  <c r="F28"/>
  <c r="F27"/>
  <c r="F26"/>
  <c r="F25"/>
  <c r="F24"/>
  <c r="I22"/>
  <c r="H22"/>
  <c r="G22"/>
  <c r="F22"/>
  <c r="F21"/>
  <c r="F20"/>
  <c r="F19"/>
  <c r="F18"/>
  <c r="F17"/>
  <c r="F16"/>
  <c r="F15"/>
  <c r="F14"/>
  <c r="F13"/>
  <c r="F12"/>
  <c r="I16" i="44"/>
  <c r="H16"/>
  <c r="G16"/>
  <c r="F16"/>
  <c r="H15"/>
  <c r="F15"/>
  <c r="H14"/>
  <c r="F14"/>
  <c r="H13"/>
  <c r="F13"/>
  <c r="H12"/>
  <c r="F12"/>
  <c r="H11"/>
  <c r="F11"/>
  <c r="I26" i="112"/>
  <c r="H26"/>
  <c r="G26"/>
  <c r="F26"/>
  <c r="F25"/>
  <c r="F24"/>
  <c r="F23"/>
  <c r="F22"/>
  <c r="F21"/>
  <c r="F20"/>
  <c r="F19"/>
  <c r="F18"/>
  <c r="F17"/>
  <c r="F16"/>
  <c r="F15"/>
  <c r="F14"/>
  <c r="F13"/>
  <c r="F12"/>
  <c r="F11"/>
  <c r="I41" i="110"/>
  <c r="H41"/>
  <c r="G41"/>
  <c r="F41"/>
  <c r="F40"/>
  <c r="F39"/>
  <c r="F38"/>
  <c r="F37"/>
  <c r="F36"/>
  <c r="F35"/>
  <c r="F34"/>
  <c r="F33"/>
  <c r="F32"/>
  <c r="F31"/>
  <c r="F30"/>
  <c r="F29"/>
  <c r="F28"/>
  <c r="F27"/>
  <c r="F26"/>
  <c r="F25"/>
  <c r="F24"/>
  <c r="F23"/>
  <c r="F22"/>
  <c r="F21"/>
  <c r="F20"/>
  <c r="F19"/>
  <c r="F18"/>
  <c r="F17"/>
  <c r="F16"/>
  <c r="F15"/>
  <c r="F14"/>
  <c r="F13"/>
  <c r="F12"/>
  <c r="F11"/>
  <c r="I48" i="100"/>
  <c r="H48"/>
  <c r="G48"/>
  <c r="F48"/>
  <c r="F46"/>
  <c r="F45"/>
  <c r="F43"/>
  <c r="F41"/>
  <c r="F40"/>
  <c r="F38"/>
  <c r="F36"/>
  <c r="F35"/>
  <c r="F33"/>
  <c r="F31"/>
  <c r="F29"/>
  <c r="F28"/>
  <c r="F27"/>
  <c r="F25"/>
  <c r="F23"/>
  <c r="F21"/>
  <c r="F19"/>
  <c r="F17"/>
  <c r="F15"/>
  <c r="F13"/>
  <c r="F11"/>
  <c r="I49" i="99"/>
  <c r="H49"/>
  <c r="G49"/>
  <c r="F49"/>
  <c r="F47"/>
  <c r="F46"/>
  <c r="F45"/>
  <c r="F44"/>
  <c r="F42"/>
  <c r="F40"/>
  <c r="F39"/>
  <c r="F38"/>
  <c r="F36"/>
  <c r="F34"/>
  <c r="F32"/>
  <c r="F31"/>
  <c r="F25"/>
  <c r="F23"/>
  <c r="F21"/>
  <c r="F19"/>
  <c r="F17"/>
  <c r="F15"/>
  <c r="F13"/>
  <c r="F11"/>
  <c r="I12" i="114"/>
  <c r="H12"/>
  <c r="G12"/>
  <c r="F12"/>
  <c r="F11"/>
  <c r="I15" i="97"/>
  <c r="H15"/>
  <c r="G15"/>
  <c r="F15"/>
  <c r="F14"/>
  <c r="F13"/>
  <c r="F12"/>
  <c r="F11"/>
  <c r="I15" i="98"/>
  <c r="H15"/>
  <c r="G15"/>
  <c r="F15" l="1"/>
  <c r="F14"/>
  <c r="F13"/>
  <c r="F12"/>
  <c r="E12"/>
  <c r="F11"/>
  <c r="I17" i="74" l="1"/>
  <c r="H17"/>
  <c r="G17"/>
  <c r="F17"/>
  <c r="F16"/>
  <c r="F15"/>
  <c r="F14"/>
  <c r="F11"/>
  <c r="H20" i="71"/>
  <c r="F20" l="1"/>
  <c r="F19"/>
  <c r="F18"/>
  <c r="F17"/>
  <c r="F16"/>
  <c r="F15"/>
  <c r="F13"/>
  <c r="I17" i="70"/>
  <c r="H17"/>
  <c r="G17"/>
  <c r="F17"/>
  <c r="K16" i="69"/>
  <c r="H16"/>
  <c r="G16"/>
  <c r="F16"/>
  <c r="I30" i="68"/>
  <c r="H30"/>
  <c r="G30"/>
  <c r="F30"/>
  <c r="I12" i="115"/>
  <c r="H12" s="1"/>
  <c r="G12"/>
  <c r="F12" s="1"/>
  <c r="H11"/>
  <c r="F11"/>
  <c r="I12" i="67"/>
  <c r="H12"/>
  <c r="G12"/>
  <c r="F12"/>
  <c r="H11"/>
  <c r="F11"/>
  <c r="I14" i="66"/>
  <c r="H14"/>
  <c r="G14"/>
  <c r="F14"/>
  <c r="H13"/>
  <c r="F13"/>
  <c r="H12"/>
  <c r="F12"/>
  <c r="H11"/>
  <c r="F11"/>
  <c r="I14" i="63"/>
  <c r="H14"/>
  <c r="G14"/>
  <c r="F14"/>
  <c r="F13"/>
  <c r="F12"/>
  <c r="F11"/>
  <c r="I13" i="65"/>
  <c r="H13"/>
  <c r="G13"/>
  <c r="F13"/>
  <c r="H12"/>
  <c r="F12"/>
  <c r="H11"/>
  <c r="F11"/>
  <c r="I31" i="102"/>
  <c r="H31"/>
  <c r="G31"/>
  <c r="F31"/>
  <c r="I30"/>
  <c r="F30"/>
  <c r="I29"/>
  <c r="F29"/>
  <c r="I28"/>
  <c r="F28"/>
  <c r="I27"/>
  <c r="F27"/>
  <c r="I26"/>
  <c r="F26"/>
  <c r="I25"/>
  <c r="F25"/>
  <c r="I24"/>
  <c r="F24"/>
  <c r="I23"/>
  <c r="F23"/>
  <c r="I22"/>
  <c r="F22"/>
  <c r="I21"/>
  <c r="F21"/>
  <c r="I20"/>
  <c r="F20"/>
  <c r="I19"/>
  <c r="F19"/>
  <c r="E19"/>
  <c r="I18"/>
  <c r="F18"/>
  <c r="I17"/>
  <c r="F17"/>
  <c r="I16"/>
  <c r="F16"/>
  <c r="H14"/>
  <c r="F14"/>
  <c r="H13"/>
  <c r="F13"/>
  <c r="H12"/>
  <c r="F12"/>
  <c r="I12" i="103"/>
  <c r="H12"/>
  <c r="G12"/>
  <c r="F12"/>
  <c r="F11"/>
  <c r="K26" i="104"/>
  <c r="J26"/>
  <c r="I26"/>
  <c r="G26"/>
  <c r="F25" l="1"/>
  <c r="E25" s="1"/>
  <c r="H20"/>
  <c r="F20" s="1"/>
  <c r="E20" s="1"/>
  <c r="F12"/>
  <c r="E12" s="1"/>
  <c r="F11"/>
  <c r="E11" s="1"/>
  <c r="I12" i="94"/>
  <c r="H12"/>
  <c r="G12"/>
  <c r="F12"/>
  <c r="F11"/>
  <c r="I22" i="93"/>
  <c r="H22"/>
  <c r="G22"/>
  <c r="F22"/>
  <c r="F21"/>
  <c r="F20"/>
  <c r="F19"/>
  <c r="F18"/>
  <c r="F17"/>
  <c r="F16"/>
  <c r="F15"/>
  <c r="F14"/>
  <c r="F13"/>
  <c r="F12"/>
  <c r="F11"/>
  <c r="I25" i="91"/>
  <c r="H25"/>
  <c r="G25"/>
  <c r="F25"/>
  <c r="F24"/>
  <c r="F23"/>
  <c r="F22"/>
  <c r="F21"/>
  <c r="F20"/>
  <c r="F19"/>
  <c r="F18"/>
  <c r="F17"/>
  <c r="F16"/>
  <c r="F15"/>
  <c r="F14"/>
  <c r="F13"/>
  <c r="F12"/>
  <c r="F11"/>
  <c r="J33" i="92"/>
  <c r="I33"/>
  <c r="H33"/>
  <c r="G33" s="1"/>
  <c r="F33"/>
  <c r="F32"/>
  <c r="F31"/>
  <c r="F30"/>
  <c r="F29"/>
  <c r="F28"/>
  <c r="F27"/>
  <c r="F26"/>
  <c r="F25"/>
  <c r="F24"/>
  <c r="F23"/>
  <c r="F22"/>
  <c r="F21"/>
  <c r="F20"/>
  <c r="F19"/>
  <c r="F18"/>
  <c r="F17"/>
  <c r="F16"/>
  <c r="F15"/>
  <c r="F14"/>
  <c r="G13"/>
  <c r="F13"/>
  <c r="G12"/>
  <c r="F12"/>
  <c r="I12" i="90"/>
  <c r="H12"/>
  <c r="G12"/>
  <c r="F12" s="1"/>
  <c r="F11"/>
  <c r="I14" i="89"/>
  <c r="H14"/>
  <c r="G14"/>
  <c r="F14"/>
  <c r="F13"/>
  <c r="F12"/>
  <c r="F11"/>
  <c r="I14" i="88"/>
  <c r="H14"/>
  <c r="G14"/>
  <c r="F14"/>
  <c r="F13"/>
  <c r="F12"/>
  <c r="F11"/>
  <c r="I13" i="87"/>
  <c r="H13"/>
  <c r="G13"/>
  <c r="F13"/>
  <c r="F12"/>
  <c r="F11"/>
  <c r="A5"/>
  <c r="F13" i="104" l="1"/>
  <c r="F26" s="1"/>
  <c r="H26"/>
  <c r="K20" i="85"/>
  <c r="J20"/>
  <c r="I20"/>
  <c r="H20"/>
  <c r="G20"/>
  <c r="F20" s="1"/>
  <c r="F19"/>
  <c r="F18"/>
  <c r="F17"/>
  <c r="F16"/>
  <c r="F15"/>
  <c r="F14"/>
  <c r="F13"/>
  <c r="F12"/>
  <c r="J31" i="86"/>
  <c r="I31"/>
  <c r="H31"/>
  <c r="G31"/>
  <c r="F31"/>
  <c r="H30"/>
  <c r="F30" s="1"/>
  <c r="E30" s="1"/>
  <c r="H29"/>
  <c r="F29" s="1"/>
  <c r="E29" s="1"/>
  <c r="H28"/>
  <c r="F28" s="1"/>
  <c r="E28" s="1"/>
  <c r="F27"/>
  <c r="E27" s="1"/>
  <c r="H26"/>
  <c r="F26" s="1"/>
  <c r="E26" s="1"/>
  <c r="F25"/>
  <c r="E25" s="1"/>
  <c r="F24"/>
  <c r="E24" s="1"/>
  <c r="I23"/>
  <c r="F23"/>
  <c r="E23" s="1"/>
  <c r="F22"/>
  <c r="E22" s="1"/>
  <c r="F21"/>
  <c r="E21" s="1"/>
  <c r="H20"/>
  <c r="F20" s="1"/>
  <c r="E20" s="1"/>
  <c r="H19"/>
  <c r="F19" s="1"/>
  <c r="E19" s="1"/>
  <c r="H18"/>
  <c r="F18" s="1"/>
  <c r="E18" s="1"/>
  <c r="H17"/>
  <c r="F17" s="1"/>
  <c r="E17" s="1"/>
  <c r="I16"/>
  <c r="H16"/>
  <c r="F16" s="1"/>
  <c r="E16" s="1"/>
  <c r="H15"/>
  <c r="F15"/>
  <c r="E15" s="1"/>
  <c r="F14"/>
  <c r="E14" s="1"/>
  <c r="F13"/>
  <c r="E13"/>
  <c r="F12"/>
  <c r="E12" s="1"/>
  <c r="I34" i="84"/>
  <c r="H34"/>
  <c r="G34"/>
  <c r="F34"/>
  <c r="H33"/>
  <c r="F33"/>
  <c r="A33"/>
  <c r="H32"/>
  <c r="F32"/>
  <c r="A32"/>
  <c r="H31"/>
  <c r="F31"/>
  <c r="A31"/>
  <c r="H30"/>
  <c r="F30"/>
  <c r="A30"/>
  <c r="H29"/>
  <c r="F29"/>
  <c r="A29"/>
  <c r="H28"/>
  <c r="F28"/>
  <c r="A28"/>
  <c r="H27"/>
  <c r="F27"/>
  <c r="A27"/>
  <c r="H26"/>
  <c r="F26"/>
  <c r="A26"/>
  <c r="H25"/>
  <c r="F25"/>
  <c r="H24"/>
  <c r="F24"/>
  <c r="E24"/>
  <c r="A24"/>
  <c r="H23"/>
  <c r="F23"/>
  <c r="A23"/>
  <c r="H22"/>
  <c r="F22"/>
  <c r="A22"/>
  <c r="H21"/>
  <c r="F21"/>
  <c r="A21"/>
  <c r="H20"/>
  <c r="F20"/>
  <c r="A20"/>
  <c r="H19"/>
  <c r="H18"/>
  <c r="F18"/>
  <c r="A18"/>
  <c r="H17"/>
  <c r="F17"/>
  <c r="A17"/>
  <c r="H16"/>
  <c r="F16"/>
  <c r="A16"/>
  <c r="H15"/>
  <c r="F15"/>
  <c r="A15"/>
  <c r="H14"/>
  <c r="F14"/>
  <c r="A14"/>
  <c r="H13"/>
  <c r="F13"/>
  <c r="A13"/>
  <c r="H12"/>
  <c r="F12"/>
  <c r="J19" i="83"/>
  <c r="H19"/>
  <c r="G19"/>
  <c r="F19"/>
  <c r="F18"/>
  <c r="F17"/>
  <c r="F16"/>
  <c r="F15"/>
  <c r="F14"/>
  <c r="F13"/>
  <c r="F12"/>
  <c r="F11"/>
  <c r="K47" i="82"/>
  <c r="J47"/>
  <c r="I47"/>
  <c r="H47"/>
  <c r="G47"/>
  <c r="F47"/>
  <c r="I47" i="81"/>
  <c r="H47"/>
  <c r="G47"/>
  <c r="F47"/>
  <c r="H46"/>
  <c r="F46"/>
  <c r="H45"/>
  <c r="F45"/>
  <c r="H44"/>
  <c r="F44"/>
  <c r="F43"/>
  <c r="F41"/>
  <c r="H40"/>
  <c r="F40"/>
  <c r="H39"/>
  <c r="F39"/>
  <c r="H38"/>
  <c r="F38"/>
  <c r="G36"/>
  <c r="F36"/>
  <c r="H35"/>
  <c r="F35"/>
  <c r="F34"/>
  <c r="G33"/>
  <c r="F33"/>
  <c r="F32"/>
  <c r="H31"/>
  <c r="F31"/>
  <c r="H30"/>
  <c r="F30"/>
  <c r="H29"/>
  <c r="F29"/>
  <c r="F28"/>
  <c r="F27"/>
  <c r="H26"/>
  <c r="F26"/>
  <c r="H25"/>
  <c r="F25"/>
  <c r="H24"/>
  <c r="F24"/>
  <c r="H23"/>
  <c r="F23"/>
  <c r="H22"/>
  <c r="F22"/>
  <c r="H21"/>
  <c r="F21"/>
  <c r="H20"/>
  <c r="F20"/>
  <c r="H19"/>
  <c r="F19"/>
  <c r="H18"/>
  <c r="F18"/>
  <c r="H17"/>
  <c r="F17"/>
  <c r="G16"/>
  <c r="F16"/>
  <c r="G15"/>
  <c r="F15"/>
  <c r="H14"/>
  <c r="F14"/>
  <c r="F13"/>
  <c r="H12"/>
  <c r="F12"/>
  <c r="H11"/>
  <c r="F11"/>
  <c r="H10"/>
  <c r="I41" i="80"/>
  <c r="H41"/>
  <c r="G41"/>
  <c r="F41"/>
  <c r="I13" i="64"/>
  <c r="H13"/>
  <c r="G13"/>
  <c r="F13"/>
  <c r="H12"/>
  <c r="F12"/>
  <c r="G11"/>
  <c r="F11"/>
  <c r="I21" i="39"/>
  <c r="H21" s="1"/>
  <c r="G21"/>
  <c r="F21" s="1"/>
  <c r="H20"/>
  <c r="F20"/>
  <c r="H19"/>
  <c r="F19"/>
  <c r="H18"/>
  <c r="F18"/>
  <c r="H17" s="1"/>
  <c r="F17"/>
  <c r="H16" s="1"/>
  <c r="F16"/>
  <c r="H15"/>
  <c r="H14"/>
  <c r="F14"/>
  <c r="H13" s="1"/>
  <c r="F13"/>
  <c r="H12"/>
  <c r="F12"/>
  <c r="I24" i="38"/>
  <c r="H24" s="1"/>
  <c r="G24"/>
  <c r="F24"/>
  <c r="H23" s="1"/>
  <c r="F23"/>
  <c r="H22" s="1"/>
  <c r="F22"/>
  <c r="H21"/>
  <c r="F21"/>
  <c r="H20" s="1"/>
  <c r="F20"/>
  <c r="H19"/>
  <c r="F19"/>
  <c r="H13"/>
  <c r="F13"/>
  <c r="I15" i="37"/>
  <c r="H15"/>
  <c r="G15"/>
  <c r="F15" s="1"/>
  <c r="F14"/>
  <c r="F13"/>
  <c r="F12"/>
  <c r="F11"/>
  <c r="K20" i="29"/>
  <c r="J20"/>
  <c r="I20"/>
  <c r="H20"/>
  <c r="G20"/>
  <c r="F20"/>
  <c r="F19"/>
  <c r="E19" s="1"/>
  <c r="F18"/>
  <c r="E18" s="1"/>
  <c r="F17"/>
  <c r="E17" s="1"/>
  <c r="F16"/>
  <c r="E16" s="1"/>
  <c r="F15"/>
  <c r="E15" s="1"/>
  <c r="F14"/>
  <c r="E14" s="1"/>
  <c r="F13"/>
  <c r="E13" s="1"/>
  <c r="F12"/>
  <c r="E12"/>
  <c r="J56" i="28"/>
  <c r="G56"/>
  <c r="F56" s="1"/>
  <c r="F55"/>
  <c r="F54"/>
  <c r="F53"/>
  <c r="I52"/>
  <c r="F52"/>
  <c r="I51"/>
  <c r="F51"/>
  <c r="I50"/>
  <c r="F50"/>
  <c r="I49"/>
  <c r="F49"/>
  <c r="I48"/>
  <c r="F48"/>
  <c r="I47"/>
  <c r="F47"/>
  <c r="I46"/>
  <c r="F46"/>
  <c r="I45"/>
  <c r="F45"/>
  <c r="H44"/>
  <c r="F44"/>
  <c r="H43"/>
  <c r="F43"/>
  <c r="H42"/>
  <c r="F42"/>
  <c r="H41"/>
  <c r="F41"/>
  <c r="H40"/>
  <c r="F40"/>
  <c r="H39"/>
  <c r="F39"/>
  <c r="H38"/>
  <c r="F38"/>
  <c r="H37"/>
  <c r="F37"/>
  <c r="G36" s="1"/>
  <c r="F36"/>
  <c r="G35" s="1"/>
  <c r="F35"/>
  <c r="F34"/>
  <c r="G33"/>
  <c r="F33"/>
  <c r="F32"/>
  <c r="F31"/>
  <c r="G30"/>
  <c r="F30"/>
  <c r="F29"/>
  <c r="E13" i="104" l="1"/>
  <c r="D29" i="28"/>
  <c r="I28"/>
  <c r="F28"/>
  <c r="I27"/>
  <c r="F27"/>
  <c r="H26"/>
  <c r="F26"/>
  <c r="H25"/>
  <c r="F25"/>
  <c r="G24"/>
  <c r="F24"/>
  <c r="G23"/>
  <c r="F23"/>
  <c r="G22" s="1"/>
  <c r="F22"/>
  <c r="I21"/>
  <c r="F21"/>
  <c r="I20"/>
  <c r="F20"/>
  <c r="I19"/>
  <c r="F19"/>
  <c r="H18"/>
  <c r="F18"/>
  <c r="H17"/>
  <c r="F17"/>
  <c r="H16"/>
  <c r="F16"/>
  <c r="F15"/>
  <c r="G14"/>
  <c r="F14"/>
  <c r="G13"/>
  <c r="F13"/>
  <c r="I12"/>
  <c r="F12"/>
  <c r="F11"/>
  <c r="I12" i="27"/>
  <c r="H12"/>
  <c r="G12"/>
  <c r="F12"/>
  <c r="F11"/>
  <c r="I19" i="26"/>
  <c r="H19"/>
  <c r="G19"/>
  <c r="F19"/>
  <c r="F18"/>
  <c r="F16"/>
  <c r="F15"/>
  <c r="F14"/>
  <c r="F13"/>
  <c r="I12" i="25"/>
  <c r="G12"/>
  <c r="F12"/>
  <c r="I13" i="24"/>
  <c r="H13"/>
  <c r="G13"/>
  <c r="F13"/>
  <c r="I30" i="23"/>
  <c r="H30"/>
  <c r="G30"/>
  <c r="F30"/>
  <c r="F29" l="1"/>
  <c r="F28"/>
  <c r="F27"/>
  <c r="F26"/>
  <c r="F25"/>
  <c r="F24"/>
  <c r="F23"/>
  <c r="F22"/>
  <c r="F21"/>
  <c r="F19"/>
  <c r="F18"/>
  <c r="F17"/>
  <c r="F15"/>
  <c r="F14"/>
  <c r="F13"/>
  <c r="F12"/>
  <c r="F11"/>
  <c r="I23" i="22"/>
  <c r="H23"/>
  <c r="G23"/>
  <c r="F23"/>
  <c r="F21"/>
  <c r="F20"/>
  <c r="F19"/>
  <c r="F18"/>
  <c r="F17"/>
  <c r="F16"/>
  <c r="F15"/>
  <c r="F14"/>
  <c r="F13"/>
  <c r="F12"/>
  <c r="F11"/>
  <c r="I25" i="21" s="1"/>
  <c r="H25" s="1"/>
  <c r="G25" s="1"/>
  <c r="F25"/>
  <c r="I24"/>
  <c r="H24"/>
  <c r="G24" s="1"/>
  <c r="F24"/>
  <c r="F23"/>
  <c r="E23"/>
  <c r="F22"/>
  <c r="F21"/>
  <c r="F20"/>
  <c r="H19" s="1"/>
  <c r="F19"/>
  <c r="H18"/>
  <c r="F18"/>
  <c r="G17" s="1"/>
  <c r="F17"/>
  <c r="I15"/>
  <c r="H15"/>
  <c r="G15"/>
  <c r="F15"/>
  <c r="F14"/>
  <c r="F13"/>
  <c r="F12"/>
  <c r="I13" i="20"/>
  <c r="H13"/>
  <c r="G13"/>
  <c r="F13"/>
  <c r="I14" i="19"/>
  <c r="H14"/>
  <c r="G14"/>
  <c r="F14"/>
  <c r="I13" i="18"/>
  <c r="H13"/>
  <c r="G13"/>
  <c r="F13"/>
  <c r="I14" i="17"/>
  <c r="H14"/>
  <c r="G14"/>
  <c r="F14"/>
  <c r="I15" i="16"/>
  <c r="H15"/>
  <c r="G15"/>
  <c r="F15"/>
  <c r="I17" i="15"/>
  <c r="H17"/>
  <c r="G17"/>
  <c r="F17"/>
  <c r="F16"/>
  <c r="F15"/>
  <c r="F14"/>
  <c r="F13"/>
  <c r="F12"/>
  <c r="I12" i="14"/>
  <c r="H12"/>
  <c r="G12"/>
  <c r="F12"/>
  <c r="F11"/>
  <c r="I14" i="13"/>
  <c r="H14"/>
  <c r="G14"/>
  <c r="F14" s="1"/>
  <c r="F13"/>
  <c r="F12"/>
  <c r="I11"/>
  <c r="F11"/>
  <c r="I29" i="12"/>
  <c r="H29"/>
  <c r="G29"/>
  <c r="F29"/>
  <c r="H28"/>
  <c r="F28"/>
  <c r="H27"/>
  <c r="F27"/>
  <c r="H26"/>
  <c r="F26"/>
  <c r="H25"/>
  <c r="F25"/>
  <c r="H24"/>
  <c r="F24"/>
  <c r="H23"/>
  <c r="F23"/>
  <c r="H22"/>
  <c r="F22"/>
  <c r="H21"/>
  <c r="F21"/>
  <c r="H20"/>
  <c r="F20"/>
  <c r="H19"/>
  <c r="F19"/>
  <c r="H18"/>
  <c r="F18"/>
  <c r="H17"/>
  <c r="F17"/>
  <c r="H16"/>
  <c r="F16"/>
  <c r="H15"/>
  <c r="F15"/>
  <c r="H14"/>
  <c r="F14"/>
  <c r="H13"/>
  <c r="F13"/>
  <c r="H12"/>
  <c r="F12"/>
  <c r="H11"/>
  <c r="F11"/>
  <c r="I12" i="11"/>
  <c r="H12"/>
  <c r="G12"/>
  <c r="F12"/>
  <c r="F11"/>
  <c r="I18" i="10"/>
  <c r="H18"/>
  <c r="G18"/>
  <c r="F18"/>
  <c r="F17"/>
  <c r="F16"/>
  <c r="F15"/>
  <c r="E15"/>
  <c r="F14"/>
  <c r="F13"/>
  <c r="F12"/>
  <c r="F11"/>
  <c r="H13" i="9"/>
  <c r="F13"/>
</calcChain>
</file>

<file path=xl/comments1.xml><?xml version="1.0" encoding="utf-8"?>
<comments xmlns="http://schemas.openxmlformats.org/spreadsheetml/2006/main">
  <authors>
    <author>IlzeT</author>
  </authors>
  <commentList>
    <comment ref="F33" authorId="0">
      <text>
        <r>
          <rPr>
            <b/>
            <sz val="9"/>
            <color indexed="81"/>
            <rFont val="Tahoma"/>
            <family val="2"/>
            <charset val="186"/>
          </rPr>
          <t>IlzeT:</t>
        </r>
        <r>
          <rPr>
            <sz val="9"/>
            <color indexed="81"/>
            <rFont val="Tahoma"/>
            <family val="2"/>
            <charset val="186"/>
          </rPr>
          <t xml:space="preserve">
+AM fiannsējums!!!!</t>
        </r>
      </text>
    </comment>
  </commentList>
</comments>
</file>

<file path=xl/sharedStrings.xml><?xml version="1.0" encoding="utf-8"?>
<sst xmlns="http://schemas.openxmlformats.org/spreadsheetml/2006/main" count="5116" uniqueCount="2013">
  <si>
    <t>Ekonomikas ministrija</t>
  </si>
  <si>
    <t>Zemkopības ministrija</t>
  </si>
  <si>
    <t>Iekšlietu ministrija</t>
  </si>
  <si>
    <t>Veselības ministrija</t>
  </si>
  <si>
    <t>Vides aizsardzības un reģionālās attīstības ministrija</t>
  </si>
  <si>
    <t>Izglītības un zinātnes ministrija</t>
  </si>
  <si>
    <t>Ārlietu ministrija</t>
  </si>
  <si>
    <t>Labklājības ministrija</t>
  </si>
  <si>
    <t>Latvijas Nacionālā bibliotēka</t>
  </si>
  <si>
    <t>Latvijas Nacionālais mākslas muzejs</t>
  </si>
  <si>
    <t>Latvijas Nacionālais arhīvs</t>
  </si>
  <si>
    <t>Latvijas Mākslas akadēmija</t>
  </si>
  <si>
    <t>Kultūras ministrija</t>
  </si>
  <si>
    <t>euro</t>
  </si>
  <si>
    <t>VSIA "Liepājas simfoniskais orķestris"</t>
  </si>
  <si>
    <t>Rēzekne</t>
  </si>
  <si>
    <t>Kultūras programma</t>
  </si>
  <si>
    <t>Latvijas diasporas izcilāko meistaru – pasaulslavenu mākslas lielmeistaru un mūziķu izstāde, koncertu un literāro lasījumu cikls Latvijā.</t>
  </si>
  <si>
    <t>Pasākuma īstenotājs</t>
  </si>
  <si>
    <t>Latvijas Investīciju un attīstības aģentūra</t>
  </si>
  <si>
    <t>Finansējuma saņēmējs</t>
  </si>
  <si>
    <t>Ministrija</t>
  </si>
  <si>
    <t xml:space="preserve">Ekonomikas ministrija </t>
  </si>
  <si>
    <t>projekta nosaukums</t>
  </si>
  <si>
    <t>Nr. p.k.</t>
  </si>
  <si>
    <t>Pozīcija</t>
  </si>
  <si>
    <t>Vienības nosaukums</t>
  </si>
  <si>
    <t>Vienību skaits</t>
  </si>
  <si>
    <t>Vienas vienības cena (EUR)</t>
  </si>
  <si>
    <t xml:space="preserve">Summa kopā  (EUR)                                                                                       </t>
  </si>
  <si>
    <t>No valsts prasītais finansējums (EUR)</t>
  </si>
  <si>
    <r>
      <t xml:space="preserve">Piezīmes                                                                </t>
    </r>
    <r>
      <rPr>
        <sz val="12"/>
        <color theme="1"/>
        <rFont val="Times New Roman"/>
        <family val="1"/>
        <charset val="186"/>
      </rPr>
      <t>(ja valsts budžeta iestāde, tad jānorāda EKK)</t>
    </r>
  </si>
  <si>
    <t>6= (4x5)</t>
  </si>
  <si>
    <t>1.</t>
  </si>
  <si>
    <t>2.</t>
  </si>
  <si>
    <t>stends</t>
  </si>
  <si>
    <t>3.</t>
  </si>
  <si>
    <t>Videofilmu izgatavošana</t>
  </si>
  <si>
    <t>4.</t>
  </si>
  <si>
    <t>5.</t>
  </si>
  <si>
    <t>6.</t>
  </si>
  <si>
    <t>KOPĀ:</t>
  </si>
  <si>
    <t>Latvijas Investīciju un attīstības aģentūra, Ekonomikas ministrija</t>
  </si>
  <si>
    <t>Ekonomikas ministrija, Latvijas Investīciju un attīstības aģentūra</t>
  </si>
  <si>
    <t>Izmaksu tāmes kopsavilkums, projekta kopējās izmaksas</t>
  </si>
  <si>
    <t>1.1.</t>
  </si>
  <si>
    <t>Tehniskās izmaksas</t>
  </si>
  <si>
    <t>1.1.6.</t>
  </si>
  <si>
    <t>Izdales materiāli</t>
  </si>
  <si>
    <t>1.2.</t>
  </si>
  <si>
    <t>1.2.6.</t>
  </si>
  <si>
    <t>2.1.</t>
  </si>
  <si>
    <t>Fotogrāfs</t>
  </si>
  <si>
    <t>2.2.</t>
  </si>
  <si>
    <t>2.2.1.</t>
  </si>
  <si>
    <t>Telpas</t>
  </si>
  <si>
    <t>Neparedzētie izdevumi</t>
  </si>
  <si>
    <t>3.1.</t>
  </si>
  <si>
    <t>3.2.</t>
  </si>
  <si>
    <t>3.3.</t>
  </si>
  <si>
    <t>Ekonomikas Ministrija</t>
  </si>
  <si>
    <t>Kampaņa</t>
  </si>
  <si>
    <t>7.</t>
  </si>
  <si>
    <t>8.</t>
  </si>
  <si>
    <t>9.</t>
  </si>
  <si>
    <t>LAUKI IENĀK PILSĒTĀ</t>
  </si>
  <si>
    <t>Tehniskais direktors</t>
  </si>
  <si>
    <t>Režija</t>
  </si>
  <si>
    <t>Muzikālais noformējums</t>
  </si>
  <si>
    <t>Juridiskie pakalpojumi</t>
  </si>
  <si>
    <t>Apdrošināšana</t>
  </si>
  <si>
    <t>Preces</t>
  </si>
  <si>
    <t>PVN</t>
  </si>
  <si>
    <t>Pasākumu apskaņošana</t>
  </si>
  <si>
    <t>Pasākums</t>
  </si>
  <si>
    <t>Informatīvā plāksne</t>
  </si>
  <si>
    <t>Gabali</t>
  </si>
  <si>
    <t>Stiprinājuma mietiņi</t>
  </si>
  <si>
    <t>Nožogojums</t>
  </si>
  <si>
    <t>Metri</t>
  </si>
  <si>
    <t>Krekliņi ar simboliku</t>
  </si>
  <si>
    <t>Degviela</t>
  </si>
  <si>
    <t>Litri</t>
  </si>
  <si>
    <t>Informatīvā platforma</t>
  </si>
  <si>
    <t>Trīs dokumentālās filmas no vēstures līdz mūsdienām par Valsts policijas, Valstsrobežsardzes un Valsts ugunsdzēsības un glābšanas lomu Latvijas simtgades periodā</t>
  </si>
  <si>
    <t>Filma</t>
  </si>
  <si>
    <t>Iekšlietu ministrija/Valsts ugunsdzēsības un glābšanas dienests</t>
  </si>
  <si>
    <t>Valsts ugunsdzēsības un glābšanas dienests</t>
  </si>
  <si>
    <t xml:space="preserve"> Baltijas valstu čempionāts ugunsdzēsības sportā</t>
  </si>
  <si>
    <t>Atklāšanas un noslēguma pasākums</t>
  </si>
  <si>
    <t>pasākumi</t>
  </si>
  <si>
    <t>2231 Administratīvie izdevumi un sabiedriskās attiecības</t>
  </si>
  <si>
    <t>Naktsmītņu nodrošināšana</t>
  </si>
  <si>
    <t>cilvēki/naktis</t>
  </si>
  <si>
    <t>200/2</t>
  </si>
  <si>
    <t>Telpu noma konferences rīkošanai</t>
  </si>
  <si>
    <t>dienas</t>
  </si>
  <si>
    <t>Ēdināšana</t>
  </si>
  <si>
    <t>cilvēki/dienas</t>
  </si>
  <si>
    <t>200/3</t>
  </si>
  <si>
    <t xml:space="preserve">T-krekli </t>
  </si>
  <si>
    <t>gabali</t>
  </si>
  <si>
    <t>2314 Izdevumi par precēm iestādes administratīvās darbības nodrošināšanai</t>
  </si>
  <si>
    <t xml:space="preserve">Polo krekli </t>
  </si>
  <si>
    <t xml:space="preserve">Cepures ar apdruku </t>
  </si>
  <si>
    <t>Auduma maisiņi ar apdruku</t>
  </si>
  <si>
    <t xml:space="preserve">Krūzītes ar logo </t>
  </si>
  <si>
    <t>10.</t>
  </si>
  <si>
    <t>Logolenta</t>
  </si>
  <si>
    <t>11.</t>
  </si>
  <si>
    <t xml:space="preserve">Suvenīru komplekts </t>
  </si>
  <si>
    <t>komplekti</t>
  </si>
  <si>
    <t>12.</t>
  </si>
  <si>
    <t xml:space="preserve">Dāvanu maisiņi </t>
  </si>
  <si>
    <t>13.</t>
  </si>
  <si>
    <t xml:space="preserve">Kausi </t>
  </si>
  <si>
    <t>14.</t>
  </si>
  <si>
    <t xml:space="preserve">Medaļas </t>
  </si>
  <si>
    <t>15.</t>
  </si>
  <si>
    <t xml:space="preserve">Balvas </t>
  </si>
  <si>
    <t>16.</t>
  </si>
  <si>
    <t xml:space="preserve">Plakāti </t>
  </si>
  <si>
    <t>17.</t>
  </si>
  <si>
    <t xml:space="preserve">Kartona mapes </t>
  </si>
  <si>
    <t>18.</t>
  </si>
  <si>
    <t xml:space="preserve">Uzlīmes </t>
  </si>
  <si>
    <t xml:space="preserve">VSIA"Latvijas Radio" </t>
  </si>
  <si>
    <t>VSIA "Latvijas Radio" (02.00.00 Latvijas Radio programmu veidošana un izplatīšana)</t>
  </si>
  <si>
    <t>47.resora “Radio un televīzija” (NEPLP)</t>
  </si>
  <si>
    <t>Latvijas kultūrvēsturiskā mantojuma un sasniegumu atspoguļojums Latvijas Radio</t>
  </si>
  <si>
    <t>Latvijas kultūrvēsturiskā mantojuma un sasniegumu atspoguļojums "Latvijas
Radio" saturā saskaņā ar Latvijas simtgades programmas mērķiem, veidojot
raidījumu ciklus un satura projektus.</t>
  </si>
  <si>
    <t>raidījumi / sižeti</t>
  </si>
  <si>
    <t xml:space="preserve">3000 Subsīdijas un dotācijas </t>
  </si>
  <si>
    <t>Raidījumu cikli un satura līnijas dažādās platformās, atspoguļojot mūsdienu Latvijas personības un dzimtas, saskaņā ar simtgades programmas mērķi -
daudzināt Latvijas cilvēku talantus, izcilību, uzņēmīgumu un sasniegumus.</t>
  </si>
  <si>
    <t>raidījumi / sižeti / projekti</t>
  </si>
  <si>
    <t>Raidījumu cikli un satura projekti, saskaņā ar simtgades mērķi radīt
paliekošas 21.gadsimta vērtības, simbolus un jaunrades darbus.</t>
  </si>
  <si>
    <t>VSIA "Latvijas Televīzija"</t>
  </si>
  <si>
    <t>VSIA "Latvijas Televīzija" (03.01.00 Latvijas Televīzijas programmu veidošana un izplatīšana)</t>
  </si>
  <si>
    <t xml:space="preserve"> Simtgades seriāls LTV, kas vēsta par nozīmīgu laika posmu Latvijas vēsturē, būtiskākajiem pavērsieniem un latviešu lomu, varoņdarbiem valsts attīstībā </t>
  </si>
  <si>
    <t>Sērijas</t>
  </si>
  <si>
    <t>Izcilākās Latvijas personības politikā, kultūrā un zinātnē (26 min.)</t>
  </si>
  <si>
    <t>Latvijas pēdējo 100 gadu vēstures (2 min.) ražošanas izmaksas</t>
  </si>
  <si>
    <t>2.3.</t>
  </si>
  <si>
    <t>Animācijas klipu ražošanas izmaksas  (30 sek.)</t>
  </si>
  <si>
    <t>2.4.</t>
  </si>
  <si>
    <t>Latvijas vēstures lielāko mītu sēriju ( 45 min.) ražošanas izmaksas</t>
  </si>
  <si>
    <t>2.5.</t>
  </si>
  <si>
    <t>Latvijas dzimtu koki raidījumu cikla ( 45 min.) ražošanas izmaksa</t>
  </si>
  <si>
    <t>Paula Stradiņa Medicīnas vēstures muzejs</t>
  </si>
  <si>
    <t>Izstāde "Latvijas Sarkanajam Krustam - 100"</t>
  </si>
  <si>
    <t>Saturiskā izstrāde</t>
  </si>
  <si>
    <t>Tematiskais plāns</t>
  </si>
  <si>
    <t xml:space="preserve"> EKK 1000 - 800</t>
  </si>
  <si>
    <t>Autoratlīdzība</t>
  </si>
  <si>
    <t>izstādes mākslinieciskā noformējuma makets</t>
  </si>
  <si>
    <t>EKK 1000 - 1000</t>
  </si>
  <si>
    <t>Mākslinieciskā un tehniskā noformēšana</t>
  </si>
  <si>
    <t>Izstādes iekārtošana</t>
  </si>
  <si>
    <t>EKK 5000 - 900 EKK 2000 - 5900</t>
  </si>
  <si>
    <t>Sabiedriskās aktivitātes</t>
  </si>
  <si>
    <t>Prezentācijas pasākumi</t>
  </si>
  <si>
    <t>EKK 2000- 2473</t>
  </si>
  <si>
    <t>Virtuālā enciklopēdija "100 nozīmīgas personas Latvijas medicīnas vēsturē"</t>
  </si>
  <si>
    <t>Tehniskais nodrošinājums</t>
  </si>
  <si>
    <t>Datortehnika</t>
  </si>
  <si>
    <t>EKK 5000- 1000; EKK 2000 -1000</t>
  </si>
  <si>
    <t xml:space="preserve"> Atlīdzība</t>
  </si>
  <si>
    <t>Autoratlīdzība, materiāli sagatavoša; programmatūras izstrāde</t>
  </si>
  <si>
    <t>EKK 1000 - 4400</t>
  </si>
  <si>
    <t>Publisko lekciju cikls</t>
  </si>
  <si>
    <t>EKK 5000 - 700</t>
  </si>
  <si>
    <t>Informatīvie materiāli</t>
  </si>
  <si>
    <t>EKK 2000 - 300</t>
  </si>
  <si>
    <t>Atlīdzība</t>
  </si>
  <si>
    <t>Lektora honorārs</t>
  </si>
  <si>
    <t xml:space="preserve">EKK 1000 - 500, </t>
  </si>
  <si>
    <t xml:space="preserve">Ceļojoša izstāde "Medicīnas nozares attīstība valsts veidošanās pirmssākumos" </t>
  </si>
  <si>
    <t>EKK 1000 - 900</t>
  </si>
  <si>
    <t xml:space="preserve"> EKK 2000 - 1800, EKK 5000-900</t>
  </si>
  <si>
    <t>Slavas aleja muzeja teritorijā "Ārstu zvaigžņu taka"</t>
  </si>
  <si>
    <t>Autoratlīdzība, Mākslinieciskā projekta izstrāde</t>
  </si>
  <si>
    <t>EKK 2000 -4000</t>
  </si>
  <si>
    <t>Mākslinieciskais un tehniskais noformējums</t>
  </si>
  <si>
    <t>EKK 5000- 2500; EKK2000 - 2500</t>
  </si>
  <si>
    <t>Nodibinājums "Vides izglītības fonds"</t>
  </si>
  <si>
    <t>Mana Jūra 2018. Tīra Latvijas piekraste - dāvana simtgadē</t>
  </si>
  <si>
    <t>Transporta pakalpojumi kampaņas posmu sagatavošanai</t>
  </si>
  <si>
    <t>pakalpojums</t>
  </si>
  <si>
    <t>Aplikācijas "Mans krasts" izstrādes pakalpojums</t>
  </si>
  <si>
    <t>Transporta pakalpojumi (dalībnieku transportēšana, savākto atkritumu transportēšana u.c.)</t>
  </si>
  <si>
    <t>mēnesis</t>
  </si>
  <si>
    <t>Sociālās reklāmas kampaņa/ stendi pilsētvidē (100 stendi/ 30 dienas)</t>
  </si>
  <si>
    <t>Sociālo stendu dizains un makets</t>
  </si>
  <si>
    <t>Naktsmītnes (6 personas x 30 naktis)</t>
  </si>
  <si>
    <t>naktis</t>
  </si>
  <si>
    <t>Materiāli un aprīkojums (maisi, cimdi)</t>
  </si>
  <si>
    <t>komplekts</t>
  </si>
  <si>
    <t>Noslēguma pasākuma organizēšana un īstenosāna</t>
  </si>
  <si>
    <t>Ekspertu (lektori, gidi piekrastes posmos) pakalpojumi</t>
  </si>
  <si>
    <t>Kampaņas dalībnieku ēdināšana (30 dalībnieki x 30 dienas)</t>
  </si>
  <si>
    <t>dalībnieki</t>
  </si>
  <si>
    <t>Atalgojums kampaņas personālam</t>
  </si>
  <si>
    <t>stundas</t>
  </si>
  <si>
    <t>Darba devēja VSAOI/ atalgojums parsonālam 23,59%</t>
  </si>
  <si>
    <t>FEE International (Starptautiskais Vides izglītības fonds) Ģenerālās Asamblejas norise Latvijā</t>
  </si>
  <si>
    <t>Naktsmītnes (3 naktis x 70 pers.)</t>
  </si>
  <si>
    <t>Konferences telpu noma (LNB)</t>
  </si>
  <si>
    <t>Kafijas pauzes konferences dalībniekiem (100 pers. x 3 dienas x 2 reizes dienā)</t>
  </si>
  <si>
    <t>personas</t>
  </si>
  <si>
    <t>Pusdienas konferences dalībniekiem (100 pers. x 3 dienas)</t>
  </si>
  <si>
    <t>Vakariņas konferences dalībniekiem (100 pers. x 1 diena)</t>
  </si>
  <si>
    <t>Latvijas prezentācijas vakars/pieņemšana</t>
  </si>
  <si>
    <t>Ēdināšanas pakalpojumi/ vakariņas pieņemšanas laikā</t>
  </si>
  <si>
    <t>Kultūras programma/ muzikālais priekšnesums</t>
  </si>
  <si>
    <t>Pasākumu tehniskais nodrošinājums (apskaņošana u.c.)</t>
  </si>
  <si>
    <t>Zaļais prezentācijas vakars/ pieņemšana</t>
  </si>
  <si>
    <t>Ekskursija konferences dalībniekiem/ autobusa noma</t>
  </si>
  <si>
    <t>Baneru izgatavošana (makets un druka)</t>
  </si>
  <si>
    <t>gab.</t>
  </si>
  <si>
    <t>Vizuālo prezentācijas materiālu izgatavošana (bukleti, mapes)</t>
  </si>
  <si>
    <t>Latvijas prezentācijas suvenīru izgatavošana/ iegāde</t>
  </si>
  <si>
    <t xml:space="preserve">Vides aizsardzības un reģionālās attīstības ministrija, pašvaldības </t>
  </si>
  <si>
    <t>Brīvības ielu stāsts 9 pilsētās un Reģionu dienas Latvijas 100 gades ietvaros</t>
  </si>
  <si>
    <t>Brīvības ielu stāsts 9 pilsētās</t>
  </si>
  <si>
    <t>Aktivitātes detalizēta koncepta izstrāde</t>
  </si>
  <si>
    <t>Aktivitātes īstenošana 9 republikas pilsētās</t>
  </si>
  <si>
    <t>Transferti plānošanas reģioniem  materiālu apkopošanai par reģiona simboliem - ainavu dārgumiem</t>
  </si>
  <si>
    <t>transferts</t>
  </si>
  <si>
    <t>-</t>
  </si>
  <si>
    <t>Transferti plānošanas reģioniem "Reģiona simbolu" reģionālo  pasākumu organizēšanai</t>
  </si>
  <si>
    <t>Planšetu izgatavošana Mobilās izstādes"Latvijas Ainavu dārgumi pirms un pēc 100 gadiem" sagatavošana, t.sk. Plašentu maketēšana, izgatavošana un slīdrādes sagatavošana</t>
  </si>
  <si>
    <t>transferts LNB (KM valsts budžeta iestāde) - sadarbības līgums</t>
  </si>
  <si>
    <t>Transporta pakalpojumi 5 reģionālajām izstādēm "Latvijas Ainavu dārgumi pirms un pēc 100 gadiem"</t>
  </si>
  <si>
    <t>Moderatora pakalpojumi ainavu diskusijām</t>
  </si>
  <si>
    <t xml:space="preserve">Interaktīvas  platformas izveidošana </t>
  </si>
  <si>
    <t>Reģionu dienu noslēguma pasākuma organizēšana</t>
  </si>
  <si>
    <t>Reģionu dienas Latvijas 100 gades ietvaros</t>
  </si>
  <si>
    <t>PAVISAM KOPĀ:</t>
  </si>
  <si>
    <t>Simtgades seriāls Latvijas Televīzijā</t>
  </si>
  <si>
    <t>Multimediāli vēsturiskie cikli Latvijas Televīzijā</t>
  </si>
  <si>
    <t>Multimediāli vēsturiskie cikli Latvijas Televīzijā, īpaši adresēti bērniem un jauniešiem, izzinot Latvijas valsts simts gadu vēsturi:</t>
  </si>
  <si>
    <t>1.3.</t>
  </si>
  <si>
    <t>1.4.</t>
  </si>
  <si>
    <t>1.5.</t>
  </si>
  <si>
    <t>Latvijas sporta veterānu -senioru savienība</t>
  </si>
  <si>
    <t xml:space="preserve"> Izglītības un zinātnes ministrija</t>
  </si>
  <si>
    <t>Latvijas pašvaldību sporta veterānu -senioru 55. sporta spēļu finālsacensības ar pasaules latviešu piedalīšanos</t>
  </si>
  <si>
    <t>1</t>
  </si>
  <si>
    <t>Latvijas pašvaldību sporta veterānu – senioru 55. sporta spēļu finālsacensības ar pasaules latviešu piedalīšanos</t>
  </si>
  <si>
    <t>pasākums</t>
  </si>
  <si>
    <t>Latvijas Sporta muzejs</t>
  </si>
  <si>
    <t>Latvijas Olimpiešu Goda zāle - Zelts.Sudrabs.Bronza.</t>
  </si>
  <si>
    <t>Materiālu sagatavošana ekspozīcijai - 2017</t>
  </si>
  <si>
    <t>Podesti</t>
  </si>
  <si>
    <t>EKK 5000</t>
  </si>
  <si>
    <t>Ekspozīcijas aprīkojums -2017</t>
  </si>
  <si>
    <t xml:space="preserve">Manekeni </t>
  </si>
  <si>
    <t>EKK2000</t>
  </si>
  <si>
    <t>Aprīkojums-2017</t>
  </si>
  <si>
    <t xml:space="preserve">Datori </t>
  </si>
  <si>
    <t>EKK5000</t>
  </si>
  <si>
    <t>Materiālu sagatavošana ekspozīcijai -2018</t>
  </si>
  <si>
    <t>Planšetes,izdrukas</t>
  </si>
  <si>
    <t>Izstādes katalogs -2018</t>
  </si>
  <si>
    <t>katalogs</t>
  </si>
  <si>
    <t>materiālu tulkošana</t>
  </si>
  <si>
    <t>tulkošana</t>
  </si>
  <si>
    <t>EKK 2000</t>
  </si>
  <si>
    <t>Ekspozīcijas aprīkojums - 2018</t>
  </si>
  <si>
    <t xml:space="preserve">Vitrīnas </t>
  </si>
  <si>
    <t>Interaktīvā ekspozīcija -2018</t>
  </si>
  <si>
    <t>Krājuma priekšmetu digitalizācija</t>
  </si>
  <si>
    <t>Biedrība "Next"</t>
  </si>
  <si>
    <t xml:space="preserve">"TU.ESI.LV" </t>
  </si>
  <si>
    <t>Projekta "TU.ESI.LV" īstenošana</t>
  </si>
  <si>
    <t>projekts</t>
  </si>
  <si>
    <t>EKK 3263</t>
  </si>
  <si>
    <t>Valsts izglītības satura centrs</t>
  </si>
  <si>
    <t>"Pilsoniskās līdzdalības un labo darbu maratons"</t>
  </si>
  <si>
    <t>Piemaksa par projekta vadīšanu (1 pers. x 145 euro x 12 mēn.)</t>
  </si>
  <si>
    <t>persona</t>
  </si>
  <si>
    <t>2</t>
  </si>
  <si>
    <t>Darba devēja valsts sociālās apdrošināšanas obligātās iemaksas (23.59%)</t>
  </si>
  <si>
    <t>3</t>
  </si>
  <si>
    <t xml:space="preserve">Lektoru un nodarbību vadītāju atalgojums kursos reģionos </t>
  </si>
  <si>
    <t>stunda</t>
  </si>
  <si>
    <t>4</t>
  </si>
  <si>
    <t>Autoratlīdzība par metodiskā materiāla sagatavošanu</t>
  </si>
  <si>
    <t>5</t>
  </si>
  <si>
    <t xml:space="preserve">Meistardarbnīcu vadītāji reģionos </t>
  </si>
  <si>
    <t>6</t>
  </si>
  <si>
    <t xml:space="preserve">Meistardarbnīcu un nodarbību vadītāju atalgojums festivālos reģionos </t>
  </si>
  <si>
    <t>7</t>
  </si>
  <si>
    <t xml:space="preserve">Festivālu režisoru un mākslinieku - izstāžu iekārtotāji reģionos </t>
  </si>
  <si>
    <t>8</t>
  </si>
  <si>
    <t>Festivālu vadītāji - moderatori, izpildītājmākslinieki reģionos</t>
  </si>
  <si>
    <t>9</t>
  </si>
  <si>
    <t>Atlīdzība festivāla režisoram, izstādes mākslinieciskās koncepcijas autoram - noformētājam, datormāksliniekam</t>
  </si>
  <si>
    <t>10</t>
  </si>
  <si>
    <t>Meistardarbnīcu un nodarbību vadītāju atalgojums</t>
  </si>
  <si>
    <t>11</t>
  </si>
  <si>
    <t>Festivālu vadītāji - moderatori, izpildītājmākslinieki</t>
  </si>
  <si>
    <t>12</t>
  </si>
  <si>
    <t>Semināra koordinators</t>
  </si>
  <si>
    <t>13</t>
  </si>
  <si>
    <t>Projekta koordinēšana reģionos</t>
  </si>
  <si>
    <t>14</t>
  </si>
  <si>
    <t>Tehniskie darbinieki radošo darbnīcu norises nodrošināšanai reģionos</t>
  </si>
  <si>
    <t>15</t>
  </si>
  <si>
    <t>16</t>
  </si>
  <si>
    <t>17</t>
  </si>
  <si>
    <t>Tehniskie asistenti</t>
  </si>
  <si>
    <t>18</t>
  </si>
  <si>
    <t>19</t>
  </si>
  <si>
    <t>20</t>
  </si>
  <si>
    <t>Semināru, kursu un radošo darbnīcu organizēšana un tehniskais nodrošinājums reģionos (telpu īre, tehniskais nodrošinājums, materiāli)</t>
  </si>
  <si>
    <t>reģions</t>
  </si>
  <si>
    <t>21</t>
  </si>
  <si>
    <t>Kafijas pauzes kursos un seminārā reģionos (26 kaf.p. X 30 pers. x 3 euro)</t>
  </si>
  <si>
    <t>22</t>
  </si>
  <si>
    <t xml:space="preserve">Komandējuma izdevumi (dienas nauda - 46 d. x 3 pers. x 6 euro) </t>
  </si>
  <si>
    <t>23</t>
  </si>
  <si>
    <t xml:space="preserve">Komandējuma izdevumi (naktsmītnes - 13 n. x 3 pers. X 40 euro) </t>
  </si>
  <si>
    <t>24</t>
  </si>
  <si>
    <t>Komandējuma izdevumi (transporta pakalpojumi - degviela u.c. komand.izdevumi)</t>
  </si>
  <si>
    <t>braucieni</t>
  </si>
  <si>
    <t>25</t>
  </si>
  <si>
    <t>Materiāli (kancelejas preces, materiāli radošajām darbnīcām)</t>
  </si>
  <si>
    <t>26</t>
  </si>
  <si>
    <t>Tipogrāfijas pakalpojumi (metodiskais materiāls)</t>
  </si>
  <si>
    <t>27</t>
  </si>
  <si>
    <t>Festivālu organizēšana un tehniskais nodrošinājums reģionos (telpu īre, tehniskais nodrošinājums)</t>
  </si>
  <si>
    <t>28</t>
  </si>
  <si>
    <t>Materiāli festivāliem reģionos (kancelejas preces, materiāli izstāžu noformēšanai, tipogrāfijas pakalpojumi, baneri, balvas)</t>
  </si>
  <si>
    <t>29</t>
  </si>
  <si>
    <t>Apskaņošana, apgaismošana</t>
  </si>
  <si>
    <t>30</t>
  </si>
  <si>
    <t>Kafijas pauzes festivālos reģionos (10 kaf.p. X 200 pers. x 3 euro)</t>
  </si>
  <si>
    <t>31</t>
  </si>
  <si>
    <t xml:space="preserve">Komandējuma izdevumi (dienas nauda - 50 d. x 3 pers. x 6 euro) </t>
  </si>
  <si>
    <t>32</t>
  </si>
  <si>
    <t xml:space="preserve">Komandējuma izdevumi (naktsmītnes - 15 n. x 3 pers. X 40 euro) </t>
  </si>
  <si>
    <t>33</t>
  </si>
  <si>
    <t>Materiāli (kancelejas preces, tipogrāfijas pakalpojumi,ziedi, balvas)</t>
  </si>
  <si>
    <t>34</t>
  </si>
  <si>
    <t>Publicitātes un prezentācijas izdevumi</t>
  </si>
  <si>
    <t>35</t>
  </si>
  <si>
    <t>Telpu īre noslēguma festivāla organizēšanai</t>
  </si>
  <si>
    <t>36</t>
  </si>
  <si>
    <t>Materiāli festivāla norises nodrošināšanai (kancelejas preces, materiāli izstādes noformēšanai, tipogrāfijas pakalopjumi, baneri)</t>
  </si>
  <si>
    <t>37</t>
  </si>
  <si>
    <t>Apskaņošana, apgaismošana, tehnikas īre un nodrošinājums</t>
  </si>
  <si>
    <t>38</t>
  </si>
  <si>
    <t>Kafijas pauzes festivāla dalībniekiem (2 kaf.p. X 500 pers. x 3 euro)</t>
  </si>
  <si>
    <t>39</t>
  </si>
  <si>
    <t>40</t>
  </si>
  <si>
    <t xml:space="preserve">Komandējuma izdevumi (naktsmītnes - 14 n. x 3 pers. X 40 euro) </t>
  </si>
  <si>
    <t>41</t>
  </si>
  <si>
    <t>Balvas, ziedi</t>
  </si>
  <si>
    <t>42</t>
  </si>
  <si>
    <t>Izstāde</t>
  </si>
  <si>
    <t>Nodarbinātības valsts aģentūra</t>
  </si>
  <si>
    <t>07.01.00 "Nodarbinātības valsts aģentūras darbības nodrošināšana</t>
  </si>
  <si>
    <t>Brīvprātīgo personu godināšanas pasākums</t>
  </si>
  <si>
    <t>Video sižetu izveide par balvu saņēmējiem</t>
  </si>
  <si>
    <t>Gabals</t>
  </si>
  <si>
    <t>Translācijas un retranslācijas nodrošināšana</t>
  </si>
  <si>
    <t>Tiek rādīta Godināšanas ceremonija. Medijs tiks saskaņots. Nepieciešams, lai popularizētu brīvprātīgo darbu. (EKK2231)</t>
  </si>
  <si>
    <t>Reģionālo sveikšanu organizēšana</t>
  </si>
  <si>
    <t>Katra reģiona un Rīgas sumināšanu saturiskā un tehniskā organizēšana; telpu noma, tehnikas īre, pieaicinātie mākslinieki, norises scenārija izstrāde un realizēšana. (EKK2231)</t>
  </si>
  <si>
    <t>Brīvprātīgo godināšana</t>
  </si>
  <si>
    <t>Godināšanas organizatoriskie izdevumi: elektroniskās vides darbības nodrošināšana/anketēšana; Godināšanas pieteikšanas/vērtēšanas/lēmuma pieņemšanas organizēšana un nodrošināšana; Godināšanas norises idejiskā izstrāde, scenārija izstrāde; telpu īre (atkarīgs no koncepcijas); tehniskie izdevumi (ekrāna, aparatūras noma); pieaicinātie mākslinieki; ēdināšana; kopīgi veidotā mākslas objekta izstrāde/realizēšana (pēc iepriekšējās pieredze – līdzdalības projekts festivāla Ziemassvētku Egļu ceļš ietvaros); goda zīmes izgatavošana; brīvprātīgo darba un godināšanas popularizēšana medijos; citi organizatoriskie izdevumi. (EKK2231)</t>
  </si>
  <si>
    <t>Valsts Bērnu tiesību aizsardzības inspekcija</t>
  </si>
  <si>
    <t>apakšprogramma 22.02.00 "Valsts programma bērna un ģimenes stāvokļa uzlabošanai"</t>
  </si>
  <si>
    <t xml:space="preserve">Konferences organizēšanas personāla izmaksas </t>
  </si>
  <si>
    <t>Ceļa un izmitināšanas izmaksas ārvalstu ekspertiem</t>
  </si>
  <si>
    <t>ekspertu skaits</t>
  </si>
  <si>
    <t>(lidmašīnas biļetes, viesnīcu izdevumi, dienas nauda, apdrošināšana) (EKK2231)</t>
  </si>
  <si>
    <t>Telpu noma</t>
  </si>
  <si>
    <t>Tulku pakalpojumi</t>
  </si>
  <si>
    <t>Dalībnieks</t>
  </si>
  <si>
    <t>Dokumentātā filma „Manas saknes ir stipras”</t>
  </si>
  <si>
    <t xml:space="preserve">Scenārija izveide (cilvēkresursi) </t>
  </si>
  <si>
    <t xml:space="preserve">gabals </t>
  </si>
  <si>
    <t xml:space="preserve">Filmēšana (tehnika) </t>
  </si>
  <si>
    <t>Montāža (cilvēkresursi, tehnika)</t>
  </si>
  <si>
    <t xml:space="preserve">Cilvēkresursi (filmēšanas grupa) </t>
  </si>
  <si>
    <t>Dažādi (mūzika, transporta izdevumi u.c.)</t>
  </si>
  <si>
    <t>Ārlietu ministrija un Latvijas Institūts</t>
  </si>
  <si>
    <t>“Latvijas vērtības un vēstures stāsti – Latvijas valstij 100” Latvijas vēstures pētniecības institūciju, tai skaitā arhīvu, muzeju un bibliotēku, Latvijas simtgades kontekstā sagatavoto dokumentālo un informatīvo izstāžu un uzskates materiālu adaptācija starptautiskai auditorijai, izmantojot jaunākās tehnoloģijas un dizaina konceptus.</t>
  </si>
  <si>
    <t>"Ilgtspējīga Latvijas nākotne"  - Latvijas Simtgades vēstījumi un Simtgades konteksts ekonomisko un uzņēmēju kontaktu stiprināšanā. Latvijas ekspertu dalība starptautiskos forumos, tematiskas konferences, semināri, diskusijas, prezentācijas.</t>
  </si>
  <si>
    <t>Publiskās diplomātijas atbalsts Latvijas kino Simtgades programmas filmu dalība ārvalstu Latvijas/Baltijas valstu filmu dienās, starptautiskos kino festivālos. Simtgadei veltītas filmu programmas ārvalstu TV.</t>
  </si>
  <si>
    <t>Publiskās diplomātijas atbalsts Simtgades vēstījumiem starptautiskos literatūras, zinātnisko publikāciju, pētījumu projektos (sagatavošana, tulkošana, atbalsts izdošanai)</t>
  </si>
  <si>
    <t>Publiskās diplomātijas atbalsts Simtgades vēstījumiem starptautiskās mākslas izstādēs un vizuālās mākslas projektiem.</t>
  </si>
  <si>
    <t xml:space="preserve">Publiskās diplomātijas atbalsts mūzikas projektiem Simtgades zīmē.Publiskās diplomātijas aktivitātes Latvijas profesionālo mūziķu kolektīvu (Latvijas Radio koris, LNSO, Sinfonietta Rīga, Kremerata Baltica, Liepājas simfoniskais orķestris, LNOB) producentu organizētu turneju, starptautisku festivālu ietvaros. </t>
  </si>
  <si>
    <t>Latvijas Simtgades kulminācijas pasākumi ārvalstīs – reprezentablas Valsts svētku (Nacionālās dienas un de iure dienas) diplomātiskās pieņemšanas ar Latvijas mūziķu vai/un Latvijas pavārmākslas meistaru dalību</t>
  </si>
  <si>
    <t>Jelgavas pilsētas pašvaldības iestāde "Kultūra"</t>
  </si>
  <si>
    <t>Jelgavas pilsētas pašavlības iestāde "Kultūra"</t>
  </si>
  <si>
    <t xml:space="preserve">3D multimediāls uzvedums "No sapņa līdz sapnim" </t>
  </si>
  <si>
    <t>Tehnikas īre</t>
  </si>
  <si>
    <t>TRANSPORTS</t>
  </si>
  <si>
    <t>tehniskais transports, km</t>
  </si>
  <si>
    <t>MONTĀŽA DEMONTĀŽA</t>
  </si>
  <si>
    <t>Tehniskā uzstādīšana un demintāža, koplekts</t>
  </si>
  <si>
    <t>PROJEKTA MĀKSLINIECISKĀS IZMAKSAS</t>
  </si>
  <si>
    <t>REŽIJA, PRODUCĒŠANA</t>
  </si>
  <si>
    <t>LIBRETA RAKSTĪŠANA</t>
  </si>
  <si>
    <t>ADMINISTRĒŠANA</t>
  </si>
  <si>
    <t>PERSINĀŽI FILMĒŠANAI</t>
  </si>
  <si>
    <t>FILMĒŠANAS IZMAKSAS</t>
  </si>
  <si>
    <t>SKAŅAS IERAKSTU MONTĀŽA</t>
  </si>
  <si>
    <t>AUTORATLĪDZĪBA PAR MUZIKĀLO PARTITŪRU</t>
  </si>
  <si>
    <t xml:space="preserve">PIROTEHNIKAS EFEKTI </t>
  </si>
  <si>
    <t>VIDEO GRAFIKAS IZSTRĀDE</t>
  </si>
  <si>
    <t>SUMMA KOPĀ</t>
  </si>
  <si>
    <t>Skaņas režija</t>
  </si>
  <si>
    <t>LATVIJAS VALSTS SIMTGADES SVINĪBU NACIONĀLAIS PASĀKUMU PLĀNS 2017-2021</t>
  </si>
  <si>
    <t>Latvijas valsts simtgades svinību virsmērķis ir stiprināt Latvijas sabiedrības valstsgribu, piederības sajūtu savai valstij un mīlestību pret savu zemi, rosinot pašorganizējošus procesus un sadarbību.</t>
  </si>
  <si>
    <t>Latvijas valsts simtgades svinību galvenais vēstījums "ES ESMU LATVIJA" tieši sasaucas ar virsmērķi, akcentējot, ka Latvijas valsts galvenā vērtība ir cilvēki, kas ziedoja un ziedo savu dzīvi un dzīvību Latvijas kā neatkarīgas valsts tapšanai un pastāvēšanai, ar savu ikdienas darbu veido tās tagadni un kopā ar jauno paaudzi liek pamatus rītdienai, lai stiprinātu Latvijas vārdu un iegudījumu pasaulē nākamajā simtgadē.</t>
  </si>
  <si>
    <t>Uzdevumi saskaņā ar Latvijas valsts simtgades svinību sagatavošanas programmu (MK 09.02.2016. prot. Nr. 6)</t>
  </si>
  <si>
    <t>N. p. k.</t>
  </si>
  <si>
    <t>Norises laiks</t>
  </si>
  <si>
    <t>Aktivitāte</t>
  </si>
  <si>
    <t>Atbildīgā institūcija</t>
  </si>
  <si>
    <t>FIANSĒJUMS</t>
  </si>
  <si>
    <t>I. Latvijas ciltstēvi un ciltsmātes</t>
  </si>
  <si>
    <t>KOPĀ</t>
  </si>
  <si>
    <t>Aicinājums izzināt Latvijas vēsturi, dzimtas saknes un  vienlaikus celt godā spilgtas personības, kas dažādās nozarēs un laikos ir devušas nozīmīgu ieguldījumu Latvijas valsts veidošanā.</t>
  </si>
  <si>
    <t>Papildus no valsts budžeta nepieciešamie izdevumi</t>
  </si>
  <si>
    <t>Pašfinansējums*</t>
  </si>
  <si>
    <t>EUR</t>
  </si>
  <si>
    <t>2017.11.10.-11.</t>
  </si>
  <si>
    <r>
      <t xml:space="preserve">Latgales kongresa simtgades pasākumu programma. </t>
    </r>
    <r>
      <rPr>
        <sz val="12"/>
        <color indexed="8"/>
        <rFont val="Times New Roman"/>
        <family val="1"/>
        <charset val="186"/>
      </rPr>
      <t>Starptautiska starpnozaru konference.</t>
    </r>
  </si>
  <si>
    <t>Ar MK rīkojumu izveidota darba grupa Latgales kongresa simtgades sagatavošanai</t>
  </si>
  <si>
    <t>II. Latvijas valstiskuma veidošanās ceļi</t>
  </si>
  <si>
    <t>Latvijas izzināšana trīs laika dimensijās – pagātnē, tagadnē un nākotnē, aicinot atskatīties uz Latvijas valsts tapšanas ceļiem un līkločiem tuvākā un tālākā pagātnē, izvērtēt tagadnes ieguvumus un resursus, kā arī kopīgi plānot un veidot nākotnes Latviju.</t>
  </si>
  <si>
    <t>2017-2020</t>
  </si>
  <si>
    <r>
      <rPr>
        <b/>
        <sz val="12"/>
        <rFont val="Times New Roman"/>
        <family val="1"/>
        <charset val="186"/>
      </rPr>
      <t>"Atceries  Lāčplēšus" –</t>
    </r>
    <r>
      <rPr>
        <sz val="12"/>
        <rFont val="Times New Roman"/>
        <family val="1"/>
        <charset val="186"/>
      </rPr>
      <t xml:space="preserve"> norišu kopums, kas ietvers novada varoņu apzināšanu, ko veicu jaunsargu instruktori kopā ar skolēniem un vietējām pašvaldībām; informācijas apkopošanu par Lāčplēša ordeņa kavalieriem un viņu atdusas vietu sakopšanu, t. sk., vienota parauga granīta stēlu uzstādīšana; televīzijas sižetu sērija reģionālajās televīzijās par novadniekiem – Pirmā pasaules kara un Brīvības cīņu varoņiem, Lāčplēša ordeņa kavalieriem.</t>
    </r>
  </si>
  <si>
    <t>2017.04.</t>
  </si>
  <si>
    <r>
      <t>Latgales kongresa simtgades pasākumu programma.</t>
    </r>
    <r>
      <rPr>
        <b/>
        <sz val="12"/>
        <color indexed="8"/>
        <rFont val="Times New Roman"/>
        <family val="1"/>
        <charset val="186"/>
      </rPr>
      <t xml:space="preserve"> I. Pliča ceļojošā foto izstāde "Latgale sejās" atklāšana.</t>
    </r>
  </si>
  <si>
    <t>2017.05.12.</t>
  </si>
  <si>
    <r>
      <t xml:space="preserve">Latgales kongresa simtgades pasākumu programma. </t>
    </r>
    <r>
      <rPr>
        <b/>
        <sz val="12"/>
        <color indexed="8"/>
        <rFont val="Times New Roman"/>
        <family val="1"/>
        <charset val="186"/>
      </rPr>
      <t>Latgales atmodas ieskandināšana "Zeme, zeme, Daugaviņa".</t>
    </r>
    <r>
      <rPr>
        <sz val="12"/>
        <color indexed="8"/>
        <rFont val="Times New Roman"/>
        <family val="1"/>
        <charset val="186"/>
      </rPr>
      <t xml:space="preserve"> </t>
    </r>
  </si>
  <si>
    <t>2017.04.22.</t>
  </si>
  <si>
    <r>
      <t xml:space="preserve">Latgales kongresa simtgades pasākumu programma. </t>
    </r>
    <r>
      <rPr>
        <b/>
        <sz val="12"/>
        <color indexed="8"/>
        <rFont val="Times New Roman"/>
        <family val="1"/>
        <charset val="186"/>
      </rPr>
      <t>Latgaliešu valodas, literatūras un kultūrvēstures olimpiāde.</t>
    </r>
  </si>
  <si>
    <t>2017.05.06.</t>
  </si>
  <si>
    <r>
      <t xml:space="preserve">Latgales kongresa simtgades pasākumu programma. </t>
    </r>
    <r>
      <rPr>
        <b/>
        <sz val="12"/>
        <color indexed="8"/>
        <rFont val="Times New Roman"/>
        <family val="1"/>
        <charset val="186"/>
      </rPr>
      <t>Zinātniska konference "1917. gada Rēzeknes kongresa vēsturiskā un juridiskā nozīme".</t>
    </r>
  </si>
  <si>
    <t>2017.05.</t>
  </si>
  <si>
    <r>
      <rPr>
        <b/>
        <sz val="12"/>
        <color indexed="8"/>
        <rFont val="Times New Roman"/>
        <family val="1"/>
        <charset val="186"/>
      </rPr>
      <t>Latgales kongresa simtgadei veltīti pasākumi.</t>
    </r>
    <r>
      <rPr>
        <sz val="12"/>
        <color indexed="8"/>
        <rFont val="Times New Roman"/>
        <family val="1"/>
        <charset val="186"/>
      </rPr>
      <t xml:space="preserve"> Par godu tam notiks dažādi pasākumi, kuros aktīvi plāno iesaistīties Zemessardze: dievkalpojums, gājiens, vēsturiskie lasījumi, Baltā galdauta svētki kādā no pilsētas ielām.</t>
    </r>
  </si>
  <si>
    <t>2017.05.01.</t>
  </si>
  <si>
    <r>
      <t>Latgales kongresa simtgades pasākumu programma.</t>
    </r>
    <r>
      <rPr>
        <b/>
        <sz val="12"/>
        <color indexed="8"/>
        <rFont val="Times New Roman"/>
        <family val="1"/>
        <charset val="186"/>
      </rPr>
      <t xml:space="preserve"> Ekspozīcija un ceļojošā izstāde "Ceļojums laikā.  Latgales kongresam – 100".</t>
    </r>
  </si>
  <si>
    <t>2017.05.03.</t>
  </si>
  <si>
    <r>
      <t xml:space="preserve">Latgales kongresa simtgades pasākumu programma. </t>
    </r>
    <r>
      <rPr>
        <b/>
        <sz val="12"/>
        <color indexed="8"/>
        <rFont val="Times New Roman"/>
        <family val="1"/>
        <charset val="186"/>
      </rPr>
      <t>Apbalvojuma "Laiks Ziedonim" svinīgā ceremonija.</t>
    </r>
  </si>
  <si>
    <r>
      <t xml:space="preserve">Latgales kongresa simtgades pasākumu programma. </t>
    </r>
    <r>
      <rPr>
        <b/>
        <sz val="12"/>
        <color indexed="8"/>
        <rFont val="Times New Roman"/>
        <family val="1"/>
        <charset val="186"/>
      </rPr>
      <t xml:space="preserve">Grāmatu, mediju diena Latgalē. </t>
    </r>
  </si>
  <si>
    <t>2017.05.04.</t>
  </si>
  <si>
    <t>Ekumēniskais dievkalpojums; Saeimas svinīgā sēde; Ziedu nolikšana pie Brīvības pieminekļa; Baltā galdauta svētki Saeimā; Svinīgā pieņemšana Latgales vēstniecībā "Gors".</t>
  </si>
  <si>
    <t>Latvijas Republikas Saeima</t>
  </si>
  <si>
    <t>Svinīgais svētku koncerts Latgales vēstniecībā "Gors".</t>
  </si>
  <si>
    <t>Kultūras ministrija, Rēzeknes pašvaldība, Latvijas Republikas Saeima</t>
  </si>
  <si>
    <r>
      <t>Latgales kongresa simtgades pasākumu programma.</t>
    </r>
    <r>
      <rPr>
        <b/>
        <sz val="12"/>
        <color indexed="8"/>
        <rFont val="Times New Roman"/>
        <family val="1"/>
        <charset val="186"/>
      </rPr>
      <t xml:space="preserve"> Latgale vieno: pasākumu kopums Latgales vērtību popularizēšanai, Baltā galdauta svētki.</t>
    </r>
    <r>
      <rPr>
        <sz val="12"/>
        <color indexed="8"/>
        <rFont val="Times New Roman"/>
        <family val="1"/>
        <charset val="186"/>
      </rPr>
      <t xml:space="preserve"> </t>
    </r>
  </si>
  <si>
    <t>2017.05.05.</t>
  </si>
  <si>
    <r>
      <t>Latgales kongresa simtgades pasākumu programma.</t>
    </r>
    <r>
      <rPr>
        <b/>
        <sz val="12"/>
        <color indexed="8"/>
        <rFont val="Times New Roman"/>
        <family val="1"/>
        <charset val="186"/>
      </rPr>
      <t xml:space="preserve"> Ekumēniskais dievkalpojums. </t>
    </r>
  </si>
  <si>
    <r>
      <t>Latgales kongresa simtgades pasākumu programma.</t>
    </r>
    <r>
      <rPr>
        <b/>
        <sz val="12"/>
        <color indexed="8"/>
        <rFont val="Times New Roman"/>
        <family val="1"/>
        <charset val="186"/>
      </rPr>
      <t xml:space="preserve"> Piemiņas vietas par godu Latgales kongresa simtgadei izveide, atklāšana un svētku gājiens.</t>
    </r>
  </si>
  <si>
    <r>
      <t>Latgales kongresa simtgades pasākumu programma.</t>
    </r>
    <r>
      <rPr>
        <b/>
        <sz val="12"/>
        <color indexed="8"/>
        <rFont val="Times New Roman"/>
        <family val="1"/>
        <charset val="186"/>
      </rPr>
      <t xml:space="preserve"> 4. pasaules latgaliešu saiets – plenārsēde. </t>
    </r>
  </si>
  <si>
    <r>
      <t>Latgales kongresa simtgades pasākumu programma.</t>
    </r>
    <r>
      <rPr>
        <b/>
        <sz val="12"/>
        <color indexed="8"/>
        <rFont val="Times New Roman"/>
        <family val="1"/>
        <charset val="186"/>
      </rPr>
      <t xml:space="preserve"> Vienības namam 80: Latvijas mazākumtautību diena</t>
    </r>
    <r>
      <rPr>
        <sz val="12"/>
        <color indexed="8"/>
        <rFont val="Times New Roman"/>
        <family val="1"/>
        <charset val="186"/>
      </rPr>
      <t xml:space="preserve">. </t>
    </r>
  </si>
  <si>
    <t>2017.05.07.</t>
  </si>
  <si>
    <r>
      <t xml:space="preserve">Latgales kongresa simtgades pasākumu programma. </t>
    </r>
    <r>
      <rPr>
        <b/>
        <sz val="12"/>
        <color indexed="8"/>
        <rFont val="Times New Roman"/>
        <family val="1"/>
        <charset val="186"/>
      </rPr>
      <t xml:space="preserve">100 Latgales podi – Latgales kongresam. </t>
    </r>
  </si>
  <si>
    <t>2017.05.20.</t>
  </si>
  <si>
    <r>
      <t xml:space="preserve">Latgales kongresa simtgades pasākumu programma. </t>
    </r>
    <r>
      <rPr>
        <b/>
        <sz val="12"/>
        <color indexed="8"/>
        <rFont val="Times New Roman"/>
        <family val="1"/>
        <charset val="186"/>
      </rPr>
      <t>Latgales mākslas svētki "Krāsas karogā".</t>
    </r>
  </si>
  <si>
    <t>2017.05.27.-28.</t>
  </si>
  <si>
    <r>
      <t xml:space="preserve">Latgales kongresa simtgades pasākumu programma. </t>
    </r>
    <r>
      <rPr>
        <b/>
        <sz val="12"/>
        <color indexed="8"/>
        <rFont val="Times New Roman"/>
        <family val="1"/>
        <charset val="186"/>
      </rPr>
      <t xml:space="preserve">Latvijas Tautas mūzikas svētki. </t>
    </r>
  </si>
  <si>
    <t>Ar MK rīkojumu izveidota darba grupa Latgales kongresa simtgades sagatavošanai, Kultūras ministrija. Latvijas Nacionālais kultūras centrs sadarbībā ar Ludzas novada domi</t>
  </si>
  <si>
    <t>2017.06.</t>
  </si>
  <si>
    <r>
      <t xml:space="preserve">Latgales kongresa simtgades pasākumu programma. </t>
    </r>
    <r>
      <rPr>
        <b/>
        <sz val="12"/>
        <color indexed="8"/>
        <rFont val="Times New Roman"/>
        <family val="1"/>
        <charset val="186"/>
      </rPr>
      <t>Starptautiskais mākslas plenērs</t>
    </r>
    <r>
      <rPr>
        <sz val="12"/>
        <color indexed="8"/>
        <rFont val="Times New Roman"/>
        <family val="1"/>
        <charset val="186"/>
      </rPr>
      <t xml:space="preserve">. </t>
    </r>
  </si>
  <si>
    <t>2017.06.01.-04.</t>
  </si>
  <si>
    <r>
      <t xml:space="preserve">Latgales kongresa simtgades pasākumu programma. </t>
    </r>
    <r>
      <rPr>
        <b/>
        <sz val="12"/>
        <color indexed="8"/>
        <rFont val="Times New Roman"/>
        <family val="1"/>
        <charset val="186"/>
      </rPr>
      <t>Starptautiskais militārās mūzikas festivāls "Daugavpils 2017".</t>
    </r>
    <r>
      <rPr>
        <sz val="12"/>
        <color indexed="8"/>
        <rFont val="Times New Roman"/>
        <family val="1"/>
        <charset val="186"/>
      </rPr>
      <t xml:space="preserve"> Festivālu rīko Daugavpils pilsētas dome sadarbībā ar Nacionālajiem bruņotajiem spēkiem. Piedalīsies Nacionālo bruņoto spēku orķestris un bigbends un uzaicinātie ārvalstu militārie orķestri. </t>
    </r>
  </si>
  <si>
    <t>Aizsardzības ministrija, Ar MK rīkojumu izveidota darba grupa Latgales kongresa simtgades sagatavošanai</t>
  </si>
  <si>
    <t>2017.06.26.-07.01.</t>
  </si>
  <si>
    <r>
      <t xml:space="preserve">Latgales kongresa simtgades pasākumu programma. </t>
    </r>
    <r>
      <rPr>
        <b/>
        <sz val="12"/>
        <color indexed="8"/>
        <rFont val="Times New Roman"/>
        <family val="1"/>
        <charset val="186"/>
      </rPr>
      <t xml:space="preserve">Latgales radošās jaunatnes rezidence. </t>
    </r>
  </si>
  <si>
    <t>2017.09.</t>
  </si>
  <si>
    <r>
      <t xml:space="preserve">Latgales kongresa simtgades pasākumu programma. </t>
    </r>
    <r>
      <rPr>
        <b/>
        <sz val="12"/>
        <color indexed="8"/>
        <rFont val="Times New Roman"/>
        <family val="1"/>
        <charset val="186"/>
      </rPr>
      <t xml:space="preserve">Konkursa "N.Rancāna balva izciliem Latgales pedagogiem" pasniegšana. </t>
    </r>
  </si>
  <si>
    <t>Režisores Elīnas Cērpas un “Pigeon-bridge”</t>
  </si>
  <si>
    <t>Valmieras pašvaldība</t>
  </si>
  <si>
    <t>Pētniecisks skatuves darbs "Bērni iet"</t>
  </si>
  <si>
    <t xml:space="preserve">ATLĪDZĪBAS RADOŠAJAI KOMANDAI </t>
  </si>
  <si>
    <t>Režisors</t>
  </si>
  <si>
    <t>mēneši</t>
  </si>
  <si>
    <t>Elīna Cērpa</t>
  </si>
  <si>
    <t xml:space="preserve">Dramaturgs </t>
  </si>
  <si>
    <t xml:space="preserve">mēneši </t>
  </si>
  <si>
    <t>Dramaturģijas konsultants</t>
  </si>
  <si>
    <t xml:space="preserve">stundas </t>
  </si>
  <si>
    <t>Matiass Knolls (Matthias Knoll, Vācija)</t>
  </si>
  <si>
    <t>Vēsturisko dialogu konsultants</t>
  </si>
  <si>
    <t>Austra Skudra</t>
  </si>
  <si>
    <t>Vēsturisko liecību, dokumentāciju, faktu konsultants</t>
  </si>
  <si>
    <t xml:space="preserve">Astra Baumane </t>
  </si>
  <si>
    <t>Spāņu viesmākslinieka rezidence Latvijā, sagatavošanās darbi</t>
  </si>
  <si>
    <t>nedēļas</t>
  </si>
  <si>
    <t xml:space="preserve">Miguel Angel Melgares </t>
  </si>
  <si>
    <t>Ārvalstu viesmākslinieki (scenogrāfs, silikona grimma mākslinieks)</t>
  </si>
  <si>
    <t xml:space="preserve">daļējs finansējums pilnā honorāra segšanai, scenogrāfs no Spānijas, (Miguel Angel Melgares), silikona grimma mākslinieks potenciāli no Šveices, bet tiks vēl precizēts projekta izstrādes gaitā </t>
  </si>
  <si>
    <t>Radošais producents</t>
  </si>
  <si>
    <t>Zane Gruntmane</t>
  </si>
  <si>
    <t xml:space="preserve">Radošās komandas darba(u) koordinators </t>
  </si>
  <si>
    <t>tiks precizēts</t>
  </si>
  <si>
    <t xml:space="preserve">Kostīmu mākslinieks un konsultants </t>
  </si>
  <si>
    <t>Skaņu un gaismu mākslinieki</t>
  </si>
  <si>
    <t xml:space="preserve">personas </t>
  </si>
  <si>
    <t xml:space="preserve">Fotogrāfs </t>
  </si>
  <si>
    <t>TRANSPORTA, UZTURĒŠANĀS IZDEVUMI</t>
  </si>
  <si>
    <t xml:space="preserve">Lidojumi, ārvalstu transporta izdevumi, dzīvošanas izmaksas ārvalstu māksliniekiem </t>
  </si>
  <si>
    <t>lidojums(i)</t>
  </si>
  <si>
    <t>Dzīvošanas un uzturēšanās izmaksas ārvalstu māksliniekiem</t>
  </si>
  <si>
    <t>reizes</t>
  </si>
  <si>
    <t>Vietējie transporta izdevumi</t>
  </si>
  <si>
    <t xml:space="preserve">degvielas izmaksas </t>
  </si>
  <si>
    <t>ARHIVĒŠANAS IZMAKSAS</t>
  </si>
  <si>
    <t>Kino un foto materiālu digtalizēšana, arhivēšana un dokumentācija</t>
  </si>
  <si>
    <t>apjoma darbs</t>
  </si>
  <si>
    <t>Arhīva materiālu izmantošana</t>
  </si>
  <si>
    <t>SCENOGRĀFIJAS IZGATAVOŠANAS IZMAKSAS</t>
  </si>
  <si>
    <t>Lielformāta, objketu veidošana, projekciju apstrāde, masku izgatavošana, kostīmu izveides materālās un darba izmaksas utml.</t>
  </si>
  <si>
    <t>Kopējie plānotie izdevumi</t>
  </si>
  <si>
    <t>SAGATAVOŠANĀS IZDEVUMI</t>
  </si>
  <si>
    <t>Projekta izpēte</t>
  </si>
  <si>
    <t>ADMINISTRATĪVIE IZDEVUMI</t>
  </si>
  <si>
    <t xml:space="preserve"> Projekta vadība </t>
  </si>
  <si>
    <t>19.</t>
  </si>
  <si>
    <t xml:space="preserve">Juridiskie un gramatvedības  izdevumi (2 personas) </t>
  </si>
  <si>
    <t>gabala darbs</t>
  </si>
  <si>
    <t>Valmieras pilsētas pašvaldība</t>
  </si>
  <si>
    <t>Tautsaimniecības forums Latvijai100 (~2018.gada 5.jūlijs)</t>
  </si>
  <si>
    <t>Konferences programma</t>
  </si>
  <si>
    <t>Lektoru atlīdzība, komandējuma, ceļa izdevumi, naktsmītne</t>
  </si>
  <si>
    <t>EKK 1100 (atlīdzības) un EKK 1200 (darba devēja nodoklis), EKK 2100 (komandējumi)</t>
  </si>
  <si>
    <t xml:space="preserve">Sinhronās tulkošanas pakalpojums </t>
  </si>
  <si>
    <t>EKK 2232</t>
  </si>
  <si>
    <t>Māksliniecisks priekšnesums foruma atklāšanā/ tīklošanās daļā</t>
  </si>
  <si>
    <t>EKK 2231</t>
  </si>
  <si>
    <t>Telpu noma forumam, izstādei</t>
  </si>
  <si>
    <t>EKK 2261</t>
  </si>
  <si>
    <t>LED ekrānu noma, forumam</t>
  </si>
  <si>
    <t>EKK 2264</t>
  </si>
  <si>
    <t>Apskaņošana, mikrofoni, rācijas</t>
  </si>
  <si>
    <t>Pasākuma apdrošināšana</t>
  </si>
  <si>
    <t>EKK 2247</t>
  </si>
  <si>
    <t>Stendu konstrukcija, ražots LV zālei (dizains, izstrāde, izgatavošana, uzstādīšana) pakalpojums</t>
  </si>
  <si>
    <t>EKK 2279</t>
  </si>
  <si>
    <t>Telpu labiekārtošana, noformēšana forumam, ražots LV izstādei</t>
  </si>
  <si>
    <t>EKK 2390 un EKK 2314</t>
  </si>
  <si>
    <t>2.6.</t>
  </si>
  <si>
    <t>Biļešu sistēmas administrēšana</t>
  </si>
  <si>
    <t>EKK 2250</t>
  </si>
  <si>
    <t>2.7.</t>
  </si>
  <si>
    <t>Ēdināšana, kafijas pauzes (3 kafijas pauzes, pusdienas, noslēgums) pakalpojums</t>
  </si>
  <si>
    <t>EKK 2363</t>
  </si>
  <si>
    <t>2.8.</t>
  </si>
  <si>
    <t>Kancelejas izmaksas</t>
  </si>
  <si>
    <t>EKK 2311</t>
  </si>
  <si>
    <t>Mārketinga izmaksas</t>
  </si>
  <si>
    <t>Konferences vizuālās komunikācijas dizaina koncepta izstrāde</t>
  </si>
  <si>
    <t>Mārketinga, komunikācijas materiālu izgatavošana</t>
  </si>
  <si>
    <t>Konferences tiešraides nodrošināšana (LMT Straume)</t>
  </si>
  <si>
    <t>Web resursa, informācijas uzturēšana</t>
  </si>
  <si>
    <t>3.4.</t>
  </si>
  <si>
    <t>Mobilo sakaru izmaksas</t>
  </si>
  <si>
    <t>3.5.</t>
  </si>
  <si>
    <t>Foruma materiālu drukas pakalpojums</t>
  </si>
  <si>
    <t>3.6.</t>
  </si>
  <si>
    <t>Mediju, izplatīšanas, reklāmas izmaksas</t>
  </si>
  <si>
    <t>3.7.</t>
  </si>
  <si>
    <t>Foruma grāmata, Tautsaimniecības attīstības prognozes Latvijā 2028</t>
  </si>
  <si>
    <t>Atlīdzības</t>
  </si>
  <si>
    <t>Projekta vadītājs forumam, izstādei (8mēneši)</t>
  </si>
  <si>
    <t>EKK 1100 (atlīdzības) un EKK 1200 (darba devēja nodoklis)</t>
  </si>
  <si>
    <t>4.1.</t>
  </si>
  <si>
    <t>Pasākuma vadītājs, foruma, izstādes daļai</t>
  </si>
  <si>
    <t>4.2.</t>
  </si>
  <si>
    <t>Paneļdiskusiju vadītāji</t>
  </si>
  <si>
    <t>4.3.</t>
  </si>
  <si>
    <t>Grāmatas tekstu  literārais redaktors, korektors</t>
  </si>
  <si>
    <t>4.4.</t>
  </si>
  <si>
    <t>Skaņu tehniķis</t>
  </si>
  <si>
    <t>4.5.</t>
  </si>
  <si>
    <t>Tehniskie darbinieki pasākuma laikā</t>
  </si>
  <si>
    <t>Valsts SIA "Valmieras drāmas teātris"</t>
  </si>
  <si>
    <t>Valmieras vasaras teātra festivāls. 2018.</t>
  </si>
  <si>
    <t>Mākslinieciskā programma</t>
  </si>
  <si>
    <t>Jauniešu programma</t>
  </si>
  <si>
    <t>Festivāla filmu programma</t>
  </si>
  <si>
    <t>Festivāla mūzikas programma</t>
  </si>
  <si>
    <t>Zinātniskā konference/ diskusija</t>
  </si>
  <si>
    <t>Mākslinieku/ viesu izmitināšana</t>
  </si>
  <si>
    <t>Telpas mēģinājumiem un izrādēm</t>
  </si>
  <si>
    <t>Kancelejas preces</t>
  </si>
  <si>
    <t>Sēdvietu ierīkošana</t>
  </si>
  <si>
    <t>Degvielas izmaksas</t>
  </si>
  <si>
    <t>Transporta pakapojumu izmaksas</t>
  </si>
  <si>
    <t>Apsardzes izmaksas</t>
  </si>
  <si>
    <t>Ēdināšanas pakalpojumi</t>
  </si>
  <si>
    <t>20.</t>
  </si>
  <si>
    <t>Starptautisko mākslinieku piesaiste (komandējumi)</t>
  </si>
  <si>
    <t>21.</t>
  </si>
  <si>
    <t>Komunikācija</t>
  </si>
  <si>
    <t>Vizuālo materiālu dizaina izstrāde</t>
  </si>
  <si>
    <t>22.</t>
  </si>
  <si>
    <t>Reklāmas materiālu sagatavošana (plakāti, programmas, video u.c.)</t>
  </si>
  <si>
    <t>23.</t>
  </si>
  <si>
    <t>Vides objekti (izgatavošana, uzstādīšana)</t>
  </si>
  <si>
    <t>24.</t>
  </si>
  <si>
    <t>Reklāmas materiālu druka</t>
  </si>
  <si>
    <t>25.</t>
  </si>
  <si>
    <t>Izplatīšana/ mediju izmaksas</t>
  </si>
  <si>
    <t>26.</t>
  </si>
  <si>
    <t>WEB resursu uzturēšana (mājas lapa)</t>
  </si>
  <si>
    <t>27.</t>
  </si>
  <si>
    <t>28.</t>
  </si>
  <si>
    <t>Festivāla suvenīri</t>
  </si>
  <si>
    <t>29.</t>
  </si>
  <si>
    <t>Administratīvās izmaksas</t>
  </si>
  <si>
    <t>30.</t>
  </si>
  <si>
    <t>31.</t>
  </si>
  <si>
    <t>Tehniskais direktors (uz projekta laiku 2018.gadā)</t>
  </si>
  <si>
    <t>32.</t>
  </si>
  <si>
    <t>Tehniskais producents (uz projekta laiku 2018.gadā)</t>
  </si>
  <si>
    <t>33.</t>
  </si>
  <si>
    <t>Izrāžu vadītāji (uz projekta laiku 2018.gadā)</t>
  </si>
  <si>
    <t>34.</t>
  </si>
  <si>
    <t>Biļešu kontrole (festivāla norises laikā)</t>
  </si>
  <si>
    <t>35.</t>
  </si>
  <si>
    <t>Dežurējošie skatuves darbinieki (festivāla  laikā)</t>
  </si>
  <si>
    <t>36.</t>
  </si>
  <si>
    <t>Tehniskais personāls - skatuves darbinieki, info centrs, stāvvietas festivāla norises laikā)</t>
  </si>
  <si>
    <t>Darba devēja sociālais nodoklis</t>
  </si>
  <si>
    <t>CĒSU VĒSTURES UN MĀKSLAS MUZEJS</t>
  </si>
  <si>
    <t>Cēsu novada pašvaldība</t>
  </si>
  <si>
    <t>Izstāde "PIRMAIS GADS"</t>
  </si>
  <si>
    <t>Izstādes zinātniskā sagatavošana</t>
  </si>
  <si>
    <t>Fotomateriālu, videomateriālu atlase un apstrāde</t>
  </si>
  <si>
    <t>Fotogrāfiju skenēšana, Latvijas valsts Kinofotofono arhīva materiālu izmantošana</t>
  </si>
  <si>
    <t>Dokumentālo materiālu digitalizēšana</t>
  </si>
  <si>
    <t>Tekstu un anotāciju tulkošana svešvalodās (igauņu/angļu)</t>
  </si>
  <si>
    <t>Izstādes aprīkojums</t>
  </si>
  <si>
    <t>Ultraskaņas skaļrunis (1 gab.)</t>
  </si>
  <si>
    <t>Interaktīvā karte (skārienjūtīgais ekrāns)</t>
  </si>
  <si>
    <t xml:space="preserve">Lielformātu izdrukas </t>
  </si>
  <si>
    <t>projektors</t>
  </si>
  <si>
    <t>Izstādes mākslinieciskais iekārtojums</t>
  </si>
  <si>
    <t>Materiāli izstādes noformēšanai (putukartons, papīrs, lamināta loksnes/mēbeļu kartons u.c.)</t>
  </si>
  <si>
    <t xml:space="preserve">Krāsu izdrukas </t>
  </si>
  <si>
    <t xml:space="preserve">Lielformāta izdrukas uz audekla </t>
  </si>
  <si>
    <t>Izstādes mākslinieciskā projekta izstrāde (līgumdarbi)</t>
  </si>
  <si>
    <t>Scenogrāfs, izstādes mākslinieks</t>
  </si>
  <si>
    <t>Projekciju izstrāde (IT speciālists)</t>
  </si>
  <si>
    <t xml:space="preserve"> Audio-vizuālā materiāla izstrādātājs</t>
  </si>
  <si>
    <t>Nodibinājums "Elm Media"</t>
  </si>
  <si>
    <t>Kultūras ministirija</t>
  </si>
  <si>
    <t>Dokumentālā filma "Cēsu kaujas. Pagrieziena punkts Latvijas vēsturē"</t>
  </si>
  <si>
    <t>līgums</t>
  </si>
  <si>
    <t>Producents</t>
  </si>
  <si>
    <t>Operators</t>
  </si>
  <si>
    <t>Otrais operators</t>
  </si>
  <si>
    <t>Skaņu operators</t>
  </si>
  <si>
    <t>Gaismotājs</t>
  </si>
  <si>
    <t>Montāžists</t>
  </si>
  <si>
    <t>Montāžas režisors</t>
  </si>
  <si>
    <t>Tehniskais asistents</t>
  </si>
  <si>
    <t>Stilists</t>
  </si>
  <si>
    <t>Kameras komplekts</t>
  </si>
  <si>
    <t>Skaņu tehnikas komplekts</t>
  </si>
  <si>
    <t>Gaismu tehnikas komplekts</t>
  </si>
  <si>
    <t>Cietie diski</t>
  </si>
  <si>
    <t>Montāžas studija</t>
  </si>
  <si>
    <t>Skaņu studija</t>
  </si>
  <si>
    <t>Krāsu korekcija</t>
  </si>
  <si>
    <t>minūtes</t>
  </si>
  <si>
    <t>Komponists</t>
  </si>
  <si>
    <t>Skaņu režisors</t>
  </si>
  <si>
    <t>Animators</t>
  </si>
  <si>
    <t>Videografiķis</t>
  </si>
  <si>
    <t>Arhīvu materiāli</t>
  </si>
  <si>
    <t>Automašīnas noma</t>
  </si>
  <si>
    <t>litri</t>
  </si>
  <si>
    <t>Aero filmēšana</t>
  </si>
  <si>
    <t>Diktora ieraksts</t>
  </si>
  <si>
    <t>Aktieri</t>
  </si>
  <si>
    <t>Cēsu pašvaldība</t>
  </si>
  <si>
    <t>Mūzikas radīšana</t>
  </si>
  <si>
    <t>Libreta radīšana</t>
  </si>
  <si>
    <t>Scenogrāfijas uzbūve</t>
  </si>
  <si>
    <t>Līdzfinansējums (EUR)</t>
  </si>
  <si>
    <t>No valsts pieprasītais finansējums. Kopā (EUR)</t>
  </si>
  <si>
    <t>Projekta 1. posms - Latvijas profesionālo un amatieru teātru režisoru, aktieru, dramaturgu apmācības</t>
  </si>
  <si>
    <t>ceļa izdevumi ārvalstu ekspertiem (Lielbritānija)</t>
  </si>
  <si>
    <t>avio biļete</t>
  </si>
  <si>
    <t>ceļa  izdevumi ārvalstu ekspertiem (Zviedrija)</t>
  </si>
  <si>
    <t>ceļa  izdevumi ārvalstu ekspertiem (Kanāda)</t>
  </si>
  <si>
    <t>Uzturēšanās izdevumi ārvalstu ekspertiem</t>
  </si>
  <si>
    <t>nakts</t>
  </si>
  <si>
    <t>Honorārs ārvalstu ekspertiem (4 eksperti, Lielbritānija (Londona), Kanāda, Zviedrija, Lielbritānija (Velsa)</t>
  </si>
  <si>
    <t>diena</t>
  </si>
  <si>
    <t xml:space="preserve">Transporta izdevumi Latvijā (apmācību laikā) </t>
  </si>
  <si>
    <t>2. posms. Iestudējumu veidošanas process</t>
  </si>
  <si>
    <t>Honorārs režisoriem - reģionu koordinatoriem (4)</t>
  </si>
  <si>
    <t>honorārs</t>
  </si>
  <si>
    <t xml:space="preserve">Honorārs profesionāliem aktieriem </t>
  </si>
  <si>
    <t>Honorārs mūziķiem</t>
  </si>
  <si>
    <t>Mēģinājumu telpu noma</t>
  </si>
  <si>
    <t>Ceļa izdevumi iestudējumu veidošanas laikā</t>
  </si>
  <si>
    <t>Citi ar iestudējuma veidošanu saistīti darbi - scenārijs, iestudējuma producēšana, izrāžu vadītājs, u.c. (pēc nepieciešamības)</t>
  </si>
  <si>
    <t>3. posms. Iestudējumu izrādīšana Latvijā (2019. gads)</t>
  </si>
  <si>
    <t xml:space="preserve">Honorārs iestudējumu trupām par darbu iestudējumu laikā </t>
  </si>
  <si>
    <t>Iestudējumu tehniskais nodrošinājums (apskaņošana, gaismas)</t>
  </si>
  <si>
    <t>Izrāžu apkalpošana (apsardze, kontrole, u.c pēc nepieciešamības)</t>
  </si>
  <si>
    <t>Projekta mārketings un dokumentēšana</t>
  </si>
  <si>
    <t>Sabiedrisko attiecību vadītājs</t>
  </si>
  <si>
    <t>Grafiskais dizaineris</t>
  </si>
  <si>
    <t>Mājaslapas izstrāde, uzturēšana</t>
  </si>
  <si>
    <t>Mārketinga pasākumu izmaksas (reklāmas ievietošana valsts un reģionālajaos medijos,reklāmas materiālu druka, u.c. mārketinga pasākumi)</t>
  </si>
  <si>
    <t>Video operatoru komandas koordinators, materiālu montāžas režisors</t>
  </si>
  <si>
    <t>Video operatoru komanda (4 cilv)</t>
  </si>
  <si>
    <t>Projekta oficiālie fotogrāfi, honorārs (2 cilv.)</t>
  </si>
  <si>
    <t>Projekta vadība</t>
  </si>
  <si>
    <t>Projekta vadīrba 2. un 3. projekta posmam (2 projekta vadītāju darbs 16 mēneši)</t>
  </si>
  <si>
    <t>Projekta vadība 1. projekta posmam  (2 proj. Vad. 12 mēneši)</t>
  </si>
  <si>
    <t>Projekta grāmatvedība,  lietvedība, pakalpojums</t>
  </si>
  <si>
    <t>Valkas novada dome</t>
  </si>
  <si>
    <t>Projekts KUR LATVIJA SĀKAS</t>
  </si>
  <si>
    <t>Tematiska pietura Cēsis</t>
  </si>
  <si>
    <t>Tematiska pietura Valmiera</t>
  </si>
  <si>
    <t>Vilciena noformēšana</t>
  </si>
  <si>
    <t>Lieluzvedums Valkā  uzveduma "Latvijas iecerēšana" mākslinieciskie vadītāji: koncepcijas autors, režisors, horeogrāfs, mūzikas autors, mākslinieks</t>
  </si>
  <si>
    <t>autoratlīdzība</t>
  </si>
  <si>
    <t>Informatīvs materiāls</t>
  </si>
  <si>
    <t>vēsturisks apskats par Latvijas sākšanos</t>
  </si>
  <si>
    <t>materiāla tulkošana</t>
  </si>
  <si>
    <t>Uzveduma vēsturiskias materiāls</t>
  </si>
  <si>
    <t>rekvizīti- tērpi, čemodāni, katli u.c. īre</t>
  </si>
  <si>
    <t>Īre  uzveduma tehniskās konstrukcijas, gaisma, skaņa</t>
  </si>
  <si>
    <t>pakalpojumi</t>
  </si>
  <si>
    <t>Prezentācijas izdevumi viesi, mākslas  kolektīvu vadītāji</t>
  </si>
  <si>
    <t>Amfiteātra būve skatītājiem</t>
  </si>
  <si>
    <t>Moderators</t>
  </si>
  <si>
    <t>Lektori (Latvijas, Igaunija, Lietuva, Somija)</t>
  </si>
  <si>
    <t>Lektoru materiālu tulkošana 3 valodās (latviešu, angļu, igauņu)</t>
  </si>
  <si>
    <t>A4 lapa</t>
  </si>
  <si>
    <t>Sinhronā konferences tulkošana (latviešu, angļu)</t>
  </si>
  <si>
    <t>Prezentācija-dziesmots sveiciens VAK</t>
  </si>
  <si>
    <t>Konferences vēsturiski informatīvais  izdevums- tipogrāfijas druka, makets, A5 formāts 34 lpp</t>
  </si>
  <si>
    <t>Sinhronās tulkošanas iekārtas 500 vietas</t>
  </si>
  <si>
    <t>vēstures aktualizēšana-vizuāli tematiskais noformējums konfernecē</t>
  </si>
  <si>
    <t>Kancelejas izdevumi</t>
  </si>
  <si>
    <t>pildspalvas, ielugumi, ID kartes, pasta izdevumi, telefons</t>
  </si>
  <si>
    <t>Prezentācijas izdevumi</t>
  </si>
  <si>
    <t>lektori, uzaicināties viesi</t>
  </si>
  <si>
    <t>Prezentācijas izdevumi- kafijas pauzes 2 X</t>
  </si>
  <si>
    <t>Transporta pakalpojumi  viesi Rīga- Valka- Rīga</t>
  </si>
  <si>
    <t>Viesnīcas pakalpojumi</t>
  </si>
  <si>
    <t>ārvalstu lektori</t>
  </si>
  <si>
    <t>Reklāma, video, publicitāte, prese, TV</t>
  </si>
  <si>
    <t>Telpu iekārtošana, noformējums,  skaņas tehnikas īre</t>
  </si>
  <si>
    <t>Datortehnika-aktīvais panelis (saskaņā ar līgumu)</t>
  </si>
  <si>
    <t>vien.</t>
  </si>
  <si>
    <t>Datortehnika- planšetes (saskaņā ar līgumu)</t>
  </si>
  <si>
    <t>Datori planšetēm (saskaņā ar līgumu)</t>
  </si>
  <si>
    <t>Dators aktivam panelim (saskaņā ar līgumu)</t>
  </si>
  <si>
    <t>Darba stacijas uzstādīšana un konfigurēšana (saskaņā ar līgumu)</t>
  </si>
  <si>
    <t>Podesti, vitrīnas (saskaņā ar tehnisko projektu)</t>
  </si>
  <si>
    <t>Montāžas palīgmateriāli</t>
  </si>
  <si>
    <t>Ekspozīcijas iekārtošana (saskaņā ar līgumu)</t>
  </si>
  <si>
    <t>Pasākumu programma ( Rīga, Kurzeme, Latgale, Vidzeme)</t>
  </si>
  <si>
    <t>noslēguma gaismas projekts "Staro Latvija"(Rīga, Latgale, Kurzeme, Valka)</t>
  </si>
  <si>
    <t>Latvijas bērnu un jauniešu pētniecisko darbu izvērtēšana</t>
  </si>
  <si>
    <t>līgumdarbs eksperti</t>
  </si>
  <si>
    <t>Pētniecisko darbu iespieddarbs</t>
  </si>
  <si>
    <t>pakalpojums : sagatavošana +tipogrāfija + maketēšana  (gb)</t>
  </si>
  <si>
    <t>Godalgu fonds bērniem, jauniešiem- pētniecisko darbu uzvarētājiem, 4 grupas</t>
  </si>
  <si>
    <t>dalībn.</t>
  </si>
  <si>
    <t>Saieta norises mākslinieciskie veidotāji, izpildītājmākslinieki</t>
  </si>
  <si>
    <t>līgumdarbs cilvēki</t>
  </si>
  <si>
    <t>Saieta- goda pieņemšana Latvijas bērniem, jauniešiem, pedagogiem</t>
  </si>
  <si>
    <t>Kancelejas un prezentācijas materiāli (maisiņi, aploksnes, telefons</t>
  </si>
  <si>
    <t>vien/cilv.</t>
  </si>
  <si>
    <t>Transports Rīga-Valka-Rīga, VSIC, eksperti, viesi</t>
  </si>
  <si>
    <t>Publicitāte, reklāma, TV, radio, prese</t>
  </si>
  <si>
    <t>Mākslinieciskais nodrošinājums- režisors, scenogrāfs, koncepcijas autors, virsdiriģenti, solisti</t>
  </si>
  <si>
    <t>vidējais aprēķins (2014.gadā- "Cmzes kods")</t>
  </si>
  <si>
    <t>Tehniskais nodrošinājum- skaņa, scenogrāfiskā koncepcja, gaisma</t>
  </si>
  <si>
    <t>Iespieddarbi- koncerta izdevums,ielūgumi, tulkojumi</t>
  </si>
  <si>
    <t>Publicitāte- TV, radio, prese</t>
  </si>
  <si>
    <t>Liepājas pilsētas pašvaldības iestāde "Kultūras pārvalde"</t>
  </si>
  <si>
    <t>koncepcijas izstrāde lielkoncertam</t>
  </si>
  <si>
    <t>režisors</t>
  </si>
  <si>
    <t>režisora darbs pie lielkoncerta realizācijas</t>
  </si>
  <si>
    <t>scenārists</t>
  </si>
  <si>
    <t>scenogrāfs</t>
  </si>
  <si>
    <t>scenogrāfa darbs pie lielkoncera vizuāla noformējuma realizācijas</t>
  </si>
  <si>
    <t>video mākslinieks</t>
  </si>
  <si>
    <t>darbs reģiona piesaistītajām jauniešu apvienībām</t>
  </si>
  <si>
    <t>projektu koordinators</t>
  </si>
  <si>
    <t>pasākumu publicēšana 2017.gadā</t>
  </si>
  <si>
    <t>reklāma</t>
  </si>
  <si>
    <t>pasākumu publicēšana 2018.gadā</t>
  </si>
  <si>
    <t>scenogrāfijas izveide materiāli, uzstādīšana</t>
  </si>
  <si>
    <t xml:space="preserve">scenogrāfijas izveide </t>
  </si>
  <si>
    <t>darbs ar mizanscēnām lielkoncertā</t>
  </si>
  <si>
    <t>horeogrāfs</t>
  </si>
  <si>
    <t>tehnikas noma</t>
  </si>
  <si>
    <t>mūziķi</t>
  </si>
  <si>
    <t>pasākumu vādītāji (2cilvēki)</t>
  </si>
  <si>
    <t xml:space="preserve">pasākumu vādītāji </t>
  </si>
  <si>
    <t>dalībnieku izmitināšana</t>
  </si>
  <si>
    <t>izmitināšana</t>
  </si>
  <si>
    <t>dalībnieku ēdināšana</t>
  </si>
  <si>
    <t>ēdināšana</t>
  </si>
  <si>
    <t>ceļa izdevumi dalībniekiem</t>
  </si>
  <si>
    <t xml:space="preserve">ceļa izdevumi </t>
  </si>
  <si>
    <t>autortiesības</t>
  </si>
  <si>
    <t>Kuģa “Saratov” sagaidīšana Liepājā. Vēsturiskā notikuma rekonstruēts uzvedums, 2019.gada 27.jūnijs</t>
  </si>
  <si>
    <t>Koncepcijas izstrāde</t>
  </si>
  <si>
    <t>Vēsturnieks, vēsturiskās norises rekonstrukcija</t>
  </si>
  <si>
    <t>Režisoriskais darbs pie uzveduma realizēšanas 2019.gadā</t>
  </si>
  <si>
    <t>Scenogrāfija</t>
  </si>
  <si>
    <t>Scenogrāfs</t>
  </si>
  <si>
    <t>scenogrāfijas izstrāde</t>
  </si>
  <si>
    <t>scenogrāfijas montāža un demontāža</t>
  </si>
  <si>
    <t>Kostīmi</t>
  </si>
  <si>
    <t>vēsturisko tērpu izstrāde muzikālajai apvienībai</t>
  </si>
  <si>
    <t>komponists</t>
  </si>
  <si>
    <t>muzikālā apvienība</t>
  </si>
  <si>
    <t>Mākslinieciskais vadītājs, diriģents</t>
  </si>
  <si>
    <t>Scenārists, dramaturgs</t>
  </si>
  <si>
    <t>Horeogrāfs</t>
  </si>
  <si>
    <t>Video montāža</t>
  </si>
  <si>
    <t>projekciju gatavošana</t>
  </si>
  <si>
    <t>Skaņas, gaismas, tehnikas īre</t>
  </si>
  <si>
    <t>Pasākuma civiltiesiskā apdrošināšana</t>
  </si>
  <si>
    <t>Delegācijas izdevumi</t>
  </si>
  <si>
    <t>Anglijas, Francijas un ASV delegāti</t>
  </si>
  <si>
    <t>*pasākuma nozīmīgums un vēsturiskā rekonstrukcija pieprasa uzaicināt delegātus no Anglijas, ASV un Francijas. Anglijas karavīru uzaicināšana sargāt kuģi. Risināms jautājums valsts līmenī</t>
  </si>
  <si>
    <t>Autortiesības</t>
  </si>
  <si>
    <t>Liepājas pilsētas pašvaldības kapitālsabiedrība SIA "Liepājas teātris"</t>
  </si>
  <si>
    <t>Liepājas teātra jaunuzvedums “Liepāja – Latvijas galvaspilsēta”</t>
  </si>
  <si>
    <t>režisoriskais darbs pie jauniestudējuma</t>
  </si>
  <si>
    <t>lugas/scenārija izstrāde</t>
  </si>
  <si>
    <t>Dramaturgs</t>
  </si>
  <si>
    <t>vizuālais noformējums</t>
  </si>
  <si>
    <t>tērpu skices, darbs pie kostīmu izveides</t>
  </si>
  <si>
    <t>kostīmu mākslinieks</t>
  </si>
  <si>
    <t>gaismu režijas izveide</t>
  </si>
  <si>
    <t>gaismu mākslinieks</t>
  </si>
  <si>
    <t>video projekciju izveide, vēsturisko faktu montāža</t>
  </si>
  <si>
    <t>kustību iestudēšana</t>
  </si>
  <si>
    <t>muzikālu skaņdarbu jaunrade un aranžijas</t>
  </si>
  <si>
    <t>scenogrāfijas materiālu iegāde</t>
  </si>
  <si>
    <t>scenogrāfijas materiāli</t>
  </si>
  <si>
    <t>kostīmu materiālu iegāde</t>
  </si>
  <si>
    <t>kostīmu materiāli</t>
  </si>
  <si>
    <t>autortiesības uz iestudējumu</t>
  </si>
  <si>
    <t>licence</t>
  </si>
  <si>
    <t>mārketinga aktivitātes</t>
  </si>
  <si>
    <t>telpu īre</t>
  </si>
  <si>
    <t>skaņas tehnikas īre</t>
  </si>
  <si>
    <t xml:space="preserve">skaņas tehnikas </t>
  </si>
  <si>
    <t>gaismas tehnikas īre</t>
  </si>
  <si>
    <t>gaismas tehnikas</t>
  </si>
  <si>
    <t>Biedrība Staro 100</t>
  </si>
  <si>
    <t>Latvijas Pašvaldību savienība</t>
  </si>
  <si>
    <t>Gaismas objektu programma Latvijas pilsētās un novados</t>
  </si>
  <si>
    <t>Koncepcijas izstrāde un autoruzraudzība</t>
  </si>
  <si>
    <t>Honorārs</t>
  </si>
  <si>
    <t>Gaismas objektu izgatavošanas izmaksas (vidēji līdzfinansējums viena objekta izveidei)</t>
  </si>
  <si>
    <t>Objekts</t>
  </si>
  <si>
    <t>Tehniskās realizācijas izmaksas</t>
  </si>
  <si>
    <t>Transporta izdevumi</t>
  </si>
  <si>
    <t>Programmas producēšana</t>
  </si>
  <si>
    <t>Mēneši</t>
  </si>
  <si>
    <t>Valsts SIA "Valsts Akadēmiskais koris "Latvija""</t>
  </si>
  <si>
    <t>Latvijas Republikas Kultūras ministrija</t>
  </si>
  <si>
    <t>Latvijas komponisti Latvija simtgadei</t>
  </si>
  <si>
    <t>Jaundarba pasūtījums</t>
  </si>
  <si>
    <t>a cappella skaņdarbs</t>
  </si>
  <si>
    <t>Projekta noslēguma koncerts 4.05.</t>
  </si>
  <si>
    <t>koncerta organizēšana</t>
  </si>
  <si>
    <t>Valsts Akadēmiskā kora "Latvija" koncerttūre Vācijā</t>
  </si>
  <si>
    <t>Dienas naudas</t>
  </si>
  <si>
    <t>46 Persona x 5dienas</t>
  </si>
  <si>
    <t>Lidojuma izmaksas</t>
  </si>
  <si>
    <t>Personas</t>
  </si>
  <si>
    <t>Valsts Akadēmiskā kora "Latvija" koncerts Somijā</t>
  </si>
  <si>
    <t>40 personas x 5dienas</t>
  </si>
  <si>
    <t xml:space="preserve">Lidojuma izmaksas </t>
  </si>
  <si>
    <t xml:space="preserve">autobuss </t>
  </si>
  <si>
    <t>transfērs</t>
  </si>
  <si>
    <t>Valsts Akadēmiskā kora "Latvija" koncerts Viļņā</t>
  </si>
  <si>
    <t>Dienas nauda</t>
  </si>
  <si>
    <t>54 personas x 3 dienas</t>
  </si>
  <si>
    <t>Autobusa noma</t>
  </si>
  <si>
    <t>autobuss</t>
  </si>
  <si>
    <t>Viesnīca</t>
  </si>
  <si>
    <t>istaba</t>
  </si>
  <si>
    <t>Valsts Akadēmiskā kora "Latvija" koncerts Maskavā</t>
  </si>
  <si>
    <t xml:space="preserve">49 Personas x 3dienas </t>
  </si>
  <si>
    <t>EKK-1150</t>
  </si>
  <si>
    <t>Valsts SIA "Latvijas Nacionālais simfoniskais orķestris"</t>
  </si>
  <si>
    <t>LR Kultūras ministrija</t>
  </si>
  <si>
    <t>Honorāri</t>
  </si>
  <si>
    <t>Pakalpojumi (ceļa izdevumi, tehniskais nodrošinājums, dienas nauda, nošu īre, mārketinga izdevumi)</t>
  </si>
  <si>
    <t>EKK-2000</t>
  </si>
  <si>
    <t>VSIA Latvijas Koncerti</t>
  </si>
  <si>
    <t>I</t>
  </si>
  <si>
    <t>Komandējuma izdevumi</t>
  </si>
  <si>
    <t>Aviobiļetes</t>
  </si>
  <si>
    <t>aviobiļetes</t>
  </si>
  <si>
    <t>Vietējais transports</t>
  </si>
  <si>
    <t>transports</t>
  </si>
  <si>
    <t>LR BB</t>
  </si>
  <si>
    <t>Avio izdevumi</t>
  </si>
  <si>
    <t>lidojumi</t>
  </si>
  <si>
    <t>Vīzas ASV</t>
  </si>
  <si>
    <t xml:space="preserve">LRBB </t>
  </si>
  <si>
    <t>dienas nauda</t>
  </si>
  <si>
    <t xml:space="preserve"> </t>
  </si>
  <si>
    <t>uzturēšanās izmaksas</t>
  </si>
  <si>
    <t>VSIA Latvijas koncerti</t>
  </si>
  <si>
    <t xml:space="preserve">Vienības nosaukums </t>
  </si>
  <si>
    <t xml:space="preserve">Vienību skaits </t>
  </si>
  <si>
    <t>Jaundarbs korim a'capella</t>
  </si>
  <si>
    <t>II</t>
  </si>
  <si>
    <t>Vīzas</t>
  </si>
  <si>
    <t>dienas naudas</t>
  </si>
  <si>
    <t>viesnīcas</t>
  </si>
  <si>
    <t>III</t>
  </si>
  <si>
    <t xml:space="preserve">Tehniskais nodrošinājums </t>
  </si>
  <si>
    <t>Dekorāciju transports</t>
  </si>
  <si>
    <t>Mākslinieciskā procesa nodrošināšana</t>
  </si>
  <si>
    <t>Gaismu mākslinieks</t>
  </si>
  <si>
    <t>Papildus gaismu noma</t>
  </si>
  <si>
    <t>Apskaņošana</t>
  </si>
  <si>
    <t>scenogrāfija</t>
  </si>
  <si>
    <t>Klavieru noma un skaņošana</t>
  </si>
  <si>
    <t>Darba grupas komandējuma izdevumi</t>
  </si>
  <si>
    <t>Uzturēšanās izmaksas</t>
  </si>
  <si>
    <t>Mākslinieciskie izdevumi</t>
  </si>
  <si>
    <t>diriģenta asistents</t>
  </si>
  <si>
    <t>režisora asistents</t>
  </si>
  <si>
    <t>gaismu māksl.assist.</t>
  </si>
  <si>
    <t>tehniskais direktors</t>
  </si>
  <si>
    <t>izpildītājs /vokāls (4 konc.)</t>
  </si>
  <si>
    <t>instrumentālā grupa</t>
  </si>
  <si>
    <t>solisti (6 pers.x4 konc.)</t>
  </si>
  <si>
    <t>izrāžu vadītāji (2 pers.x4 konc.)</t>
  </si>
  <si>
    <t>Pakalpojumi</t>
  </si>
  <si>
    <t>vides objekta izveide (2 etapi)</t>
  </si>
  <si>
    <t>audio-ambiences celiņa izveide</t>
  </si>
  <si>
    <t>digitāla nošu pārrakstīšana lpp.</t>
  </si>
  <si>
    <t>balsu izrakstīšana lpp.</t>
  </si>
  <si>
    <t>video aparatūras īre HD projektori (4proj.x6 dienas)</t>
  </si>
  <si>
    <t>video materiāla izgatavošana</t>
  </si>
  <si>
    <t>gaismu aparatūras īre (6 dienas)</t>
  </si>
  <si>
    <t>skaņu aparatūras īre</t>
  </si>
  <si>
    <t>kostīmu izgatavošana</t>
  </si>
  <si>
    <t>Tehniskie izdevumi</t>
  </si>
  <si>
    <t>transporta izdevumi</t>
  </si>
  <si>
    <t>tehniskā uzbūve/personāls</t>
  </si>
  <si>
    <t>LNB</t>
  </si>
  <si>
    <t>tehn. uzraudzība  (4 dienas)</t>
  </si>
  <si>
    <t>projekta vadība un administrēšana</t>
  </si>
  <si>
    <t>IV</t>
  </si>
  <si>
    <t>Reklāma</t>
  </si>
  <si>
    <t>Marketings. Reklāma</t>
  </si>
  <si>
    <t>programma , teksti</t>
  </si>
  <si>
    <t>afiša</t>
  </si>
  <si>
    <t>TV ieraksts</t>
  </si>
  <si>
    <t>VSIA Dailes teātris</t>
  </si>
  <si>
    <t>Cilvēkresursi</t>
  </si>
  <si>
    <t>Producenta asistenti, koordinatori</t>
  </si>
  <si>
    <t>Administratori</t>
  </si>
  <si>
    <t>Lektoru apmaksa</t>
  </si>
  <si>
    <t>Darba grupas apmaksa</t>
  </si>
  <si>
    <t>Citi cilvēkresursi</t>
  </si>
  <si>
    <t xml:space="preserve">Projekta koordinēšana </t>
  </si>
  <si>
    <t>Preses konferences sagatavošana, vadīšana</t>
  </si>
  <si>
    <t>Konferences plānošanas un norises izmaksas</t>
  </si>
  <si>
    <t>Administratīvie izdevumi</t>
  </si>
  <si>
    <t>Konferences satura  izveide</t>
  </si>
  <si>
    <t>Materiālu sagatavošana, iespieddarbi</t>
  </si>
  <si>
    <t>Konferences programma, dizains, druka</t>
  </si>
  <si>
    <t>Logo izveide, integrēšana lietvedības dokumentos</t>
  </si>
  <si>
    <t>Datu bāzes izveide, administrēšana</t>
  </si>
  <si>
    <t>WEB lapa</t>
  </si>
  <si>
    <t>E-pasta adreses izveide, pieslēgšana</t>
  </si>
  <si>
    <t>WEB datu bāze</t>
  </si>
  <si>
    <t>WEB datu bāze - starptautiskā</t>
  </si>
  <si>
    <t>Elektroniskā vēstule, dizains</t>
  </si>
  <si>
    <t>Visu iespieddarbu dizains</t>
  </si>
  <si>
    <t>Dizaina sagatavošana, mapes, vizītkartes, fotoapstrāde</t>
  </si>
  <si>
    <t>Fotomateriāli</t>
  </si>
  <si>
    <t>Reklāmas pakalpojumi</t>
  </si>
  <si>
    <t>Konferences tulkojums</t>
  </si>
  <si>
    <t>Tiešraide</t>
  </si>
  <si>
    <t>Materiāli</t>
  </si>
  <si>
    <t>Ielūgumi</t>
  </si>
  <si>
    <t>Aploksnes</t>
  </si>
  <si>
    <t>Norādes, uzlīmes</t>
  </si>
  <si>
    <t>Zibatmiņas konferences viesiem</t>
  </si>
  <si>
    <t>Telpas iekārtojums</t>
  </si>
  <si>
    <t>Tehniskais aprīkojums</t>
  </si>
  <si>
    <t>Citas izmaksas</t>
  </si>
  <si>
    <t>Kafijas pauzes</t>
  </si>
  <si>
    <t>Lidojumi</t>
  </si>
  <si>
    <t>Viesnīcas</t>
  </si>
  <si>
    <t>Muzikāls lieluzvedums "Spēlēju, dancoju", veltīts Dailes teātra 100 gadu jubilejai 2020. gadā</t>
  </si>
  <si>
    <t>radošais personāls</t>
  </si>
  <si>
    <t>Kostīmu mākslinieks</t>
  </si>
  <si>
    <t>Video noformējums</t>
  </si>
  <si>
    <t>materiāli</t>
  </si>
  <si>
    <t>Dekorācijas</t>
  </si>
  <si>
    <t>Kultūras Ministrija</t>
  </si>
  <si>
    <t xml:space="preserve"> Latvijas Nacionālā enciklopēdija</t>
  </si>
  <si>
    <t>Autoratlīdzības/honorāri</t>
  </si>
  <si>
    <t>šķirklis</t>
  </si>
  <si>
    <t>Darba līgumi/uzņēmuma līgumi</t>
  </si>
  <si>
    <t>Preces un pakalpojumi</t>
  </si>
  <si>
    <t>Komandējumi</t>
  </si>
  <si>
    <t>komandējuma izdevumi</t>
  </si>
  <si>
    <t xml:space="preserve">Pakalpojumi </t>
  </si>
  <si>
    <t>Kafijas paužu nodrošināšana</t>
  </si>
  <si>
    <t>kafijas pauze</t>
  </si>
  <si>
    <t>kafija, tēja, ūdens</t>
  </si>
  <si>
    <t>Latvijas Nacionālā bibliotēka sadarbībā ar LU Vēstures un filozofijas fakultāti</t>
  </si>
  <si>
    <t xml:space="preserve">Starptautiskas zinātniskas konferences </t>
  </si>
  <si>
    <t>Ceļa izdevumi (ārz)</t>
  </si>
  <si>
    <t>Honorāri konferenču satura izstrādei</t>
  </si>
  <si>
    <t>Projekta asistents</t>
  </si>
  <si>
    <t>Ēdināšanas</t>
  </si>
  <si>
    <t>Rakstu krājums</t>
  </si>
  <si>
    <t>Koncepcijas honorāri</t>
  </si>
  <si>
    <t>Tekstu tulkošana</t>
  </si>
  <si>
    <t xml:space="preserve">Mākslinieks </t>
  </si>
  <si>
    <t>Izstādes iekārtojums</t>
  </si>
  <si>
    <t>V SIA "Latvijas Nacionālā Opera un Balets"</t>
  </si>
  <si>
    <t>Koncerts</t>
  </si>
  <si>
    <t>Preces un Pakalpojumi</t>
  </si>
  <si>
    <t>Jaunuzvedums</t>
  </si>
  <si>
    <t>Pamatkapitāla veidošana</t>
  </si>
  <si>
    <t>VSIA "Liepājas simfoniskais orķestris" projekts "Suitu sāga" 2019.gadā</t>
  </si>
  <si>
    <t>Komponista honorārs</t>
  </si>
  <si>
    <t>Libreta autora honorārs</t>
  </si>
  <si>
    <t>Režisora honorārs</t>
  </si>
  <si>
    <t>Scenogrāfa honorārs</t>
  </si>
  <si>
    <t>Kostīmu dizainera honorārs</t>
  </si>
  <si>
    <t>Kostīmu izgatavošana</t>
  </si>
  <si>
    <t>kostīmi</t>
  </si>
  <si>
    <t>Gaismas partitūra</t>
  </si>
  <si>
    <t>partitūra</t>
  </si>
  <si>
    <t>Telpu un tehniskā nodrošinājuma noma</t>
  </si>
  <si>
    <t>noma</t>
  </si>
  <si>
    <t>Instrumentu īre/apkope</t>
  </si>
  <si>
    <t>īre/apkope</t>
  </si>
  <si>
    <t>2264/2243</t>
  </si>
  <si>
    <t>Diriģenta honorārs</t>
  </si>
  <si>
    <t>Solistu, mākslinieku honorāri</t>
  </si>
  <si>
    <t>Transporta izmaksas orķestra mūziķu un mākslinieku pārvadāšanai (Liepāja - Ventspils - Cēsis - Rēzekne - Liepāja)</t>
  </si>
  <si>
    <t>Transporta izmaksas dekorāciju un tehnikas pārvadāšanai (Liepāja - Ventspils - Cēsis - Rēzekne - Liepāja)</t>
  </si>
  <si>
    <t>Dekorāciju izgatavošana</t>
  </si>
  <si>
    <t>dekorācijas</t>
  </si>
  <si>
    <t>Gaismotāju, skaņotāju, suflieru, rekvizitoru, tērpu pārziņu un tehniskā personāla honorāri</t>
  </si>
  <si>
    <t>Mārketinga un sabiedrisko attiecību izdevumi</t>
  </si>
  <si>
    <t>mārketings</t>
  </si>
  <si>
    <t>Komandējuma dienas naudas orķestra mūziķiem un administrācijai (6eur/dienā x 9dienas x 76personas)</t>
  </si>
  <si>
    <t xml:space="preserve">Viesnīcu izdevumi māksliniekiem, solistiem, orķestra mūziķiem, administrācijai, tehniskajam personālam </t>
  </si>
  <si>
    <t>Autoratlīdzība par publisko izpildījumu</t>
  </si>
  <si>
    <t>autoratlīdzība (Akka/Laa)</t>
  </si>
  <si>
    <t>Ziedi māksliniekiem, solistiem</t>
  </si>
  <si>
    <t>ziedi</t>
  </si>
  <si>
    <t>neparedzētie</t>
  </si>
  <si>
    <t>Dokumentāro liecību reprezentatīva un virtuāla izstāde "SOMU JĒGERI LATVIJĀ"</t>
  </si>
  <si>
    <t>mēn.</t>
  </si>
  <si>
    <t xml:space="preserve">Izstādes mākslinieciskā koncepcija un grafiskais dizains eprezentatīvai un virtuālai versijai                                                                                                                  </t>
  </si>
  <si>
    <t>pers.</t>
  </si>
  <si>
    <t>Tekstu tulkošana, korektūra 
no latv val/uz angļu valodu 45 lp x 16.50 EUR   (pakalpojumu līgums)</t>
  </si>
  <si>
    <t>lpp</t>
  </si>
  <si>
    <t xml:space="preserve">Virtuālās versijas WEB risinājumi 
95 stundas x 45 EUR </t>
  </si>
  <si>
    <t>Meldra Usenko</t>
  </si>
  <si>
    <t>meldra.usenko@arhivi.gov.lv</t>
  </si>
  <si>
    <t xml:space="preserve">Nākotnes māksla / Nākotnes zīmes (Art Future/Future Signs) </t>
  </si>
  <si>
    <t xml:space="preserve">Mobilitātes stipendijas darba grupas locekļiem </t>
  </si>
  <si>
    <t>komandējuma atlīdzība</t>
  </si>
  <si>
    <t>Kuratora atlīdzība</t>
  </si>
  <si>
    <t>darba grupas darba nodrošinājums un atlīdzība</t>
  </si>
  <si>
    <t>izstādes iekārtotāju atlīdzība</t>
  </si>
  <si>
    <t>Individuālo mākslinieku atlīdzības</t>
  </si>
  <si>
    <t>Izdevumi transporta pakalpojumiem, izstādes aprīkojumam un materiāliem</t>
  </si>
  <si>
    <t>pakalpojumi (3 vietnēm)</t>
  </si>
  <si>
    <t>Reprezentācijas izdevumi</t>
  </si>
  <si>
    <t>reprezentācijas pakalpojumi (3 vietnēm)</t>
  </si>
  <si>
    <t>Nākotnes  Mākslas biennāles vietņu katalogi</t>
  </si>
  <si>
    <t>Katalogi (3X vietņu)</t>
  </si>
  <si>
    <t>Katalogs</t>
  </si>
  <si>
    <t>Reprezentatīva dokumentāro liecību izstāde "Mēs gribam būt brīvi,mēs būsim brīvi"</t>
  </si>
  <si>
    <t>Izstādes satura koncepcija,pētnieciskais darbs ( 2pers x740EUR x 3men)</t>
  </si>
  <si>
    <t>menesis</t>
  </si>
  <si>
    <t>Izstādes satura plāns,materiālu sagatavošana ( 2pers x740EUR x 6men)</t>
  </si>
  <si>
    <t>Tačskrīnu satura izveide  1 pers x 740x 4men</t>
  </si>
  <si>
    <t>Zinātniskais konsultants ( 2 pers x 370 EUR x 6 men)</t>
  </si>
  <si>
    <t>Izstādes materiālu skenēšana,grafiskā apstrāde (750 vien x 1.80 EUR)</t>
  </si>
  <si>
    <t>Izstādes mākslinieciskā koncepcija un grafiskais dizains  (2pers x 2 men x980 EUR</t>
  </si>
  <si>
    <t xml:space="preserve">Tekstu korektūra, tulkošana uz angļu valodu 100 lp. x 16.50 EUR  
</t>
  </si>
  <si>
    <t xml:space="preserve">Interaktīvo audiovizuālo risinājumu izstrāde
180 stundas x 26.50 EUR 
</t>
  </si>
  <si>
    <t xml:space="preserve">Izstādes tehniskais makets posteriem   
100 vien. x 42.40 EUR   
</t>
  </si>
  <si>
    <t xml:space="preserve">Izstādes WEB risinājumi </t>
  </si>
  <si>
    <t>Apgaismojuma elementi- halogēna lampas ar statīvu un stiprinājumu 48 vien.x 61.70</t>
  </si>
  <si>
    <t>TV monitori uz statīva ( preču pirkuma līgums)       2 vien. x 790 EUR</t>
  </si>
  <si>
    <t>Komandējuma izdevumi -ceļa izdevumi  Rīga -Varšava-Rīga, 2 pers x140 EUR,dienas nauda 2pers x4 d x29 EUR,viesnīca 3x 85,dienas nauda Igaunija,Lietuva 2pers x5dx 29 EUR</t>
  </si>
  <si>
    <t>Izstādes transportēšanas iepakojumi 60 vien. X 44 EUR</t>
  </si>
  <si>
    <t>Viesizrāde</t>
  </si>
  <si>
    <t>Komandējuma izmaksas</t>
  </si>
  <si>
    <t>apdrošināšana</t>
  </si>
  <si>
    <t>vīzas</t>
  </si>
  <si>
    <t>Administratīvie papildus izdevumi</t>
  </si>
  <si>
    <t>administratīvie</t>
  </si>
  <si>
    <t>J.Vītola Latvijas Mūzikas akadēmija, Lietuvas mūzikas un teātra akadēmija,Igaunijas mūzikas un teātra akadēmija</t>
  </si>
  <si>
    <t>J.Vītola latvijas Mūzikas akadēmija</t>
  </si>
  <si>
    <t>Baltijas Akadēmiju Orķestris 2018</t>
  </si>
  <si>
    <t xml:space="preserve">Satiksmes autobusa biļetes </t>
  </si>
  <si>
    <t>Orķestrantu, pedagogu un diriģentu nokļūšana uz grupu darbiem Viļņā un Tallinā, t.sk. arī lielo instrumentu pārvadāšana; Biļetes uz tūres sākuma punktu Rīgā un atgriešanās pēc tūres no Rīgas uz Tallinu</t>
  </si>
  <si>
    <t>dienā/eur</t>
  </si>
  <si>
    <t>Orķestra, pedagogu un diriģentu ēdināšana Viļņā, Tallinā, Rīgā, Gdaņskā, Berlīnē un ceļā</t>
  </si>
  <si>
    <t>Tūres autobuss orķestrim</t>
  </si>
  <si>
    <t>Autobusa īre, degviela un ceļa nodoklis orķestra mūziķu autobusam maršrutā Rīga - Tallina - Rīga - Viļņa - Gdaņska - Berlīne - Viļņa - Rīga</t>
  </si>
  <si>
    <t>Kravas transports instrumentiem /Baltija/Polija/Vācija</t>
  </si>
  <si>
    <t>Kravas transporta īre, degviela un ceļa nodoklis orķestra mūziķu autobusam maršrutā Rīga - Tallina - Rīga - Viļņa - Gdaņska - Berlīne - Viļņa - Rīga</t>
  </si>
  <si>
    <t>Minivens VIP</t>
  </si>
  <si>
    <t>Minivena īre, degviela un ceļa nodoklis orķestra mūziķu autobusam maršrutā Rīga - Tallina - Rīga - Viļņa - Gdaņska - Berlīne - Viļņa - Rīga</t>
  </si>
  <si>
    <t>Viesnīcas orķestrim</t>
  </si>
  <si>
    <t>nakts/cena</t>
  </si>
  <si>
    <t>Naktsmītnes orķestrim, solistiem, diriģentiem, pedagogiem Baltijā, Polijā un Vācijā 10 naktis vid.166 cilvēki</t>
  </si>
  <si>
    <t>Mēģinājumu telpas</t>
  </si>
  <si>
    <t>eur/h/stundu skaits</t>
  </si>
  <si>
    <t>Telpu īre orķestra grupu darbu un kopmēģinājumiem Tallinā, Viļņā, Rīgā</t>
  </si>
  <si>
    <t>Koncertzāļu īres</t>
  </si>
  <si>
    <t>Parnu</t>
  </si>
  <si>
    <t>Kaunas</t>
  </si>
  <si>
    <t>Gdaņska</t>
  </si>
  <si>
    <t>Berlīne UdK</t>
  </si>
  <si>
    <t>Nošu materiāls - īre, rediģēšana un sagatavošana</t>
  </si>
  <si>
    <t>2269/2239</t>
  </si>
  <si>
    <t>Buklets 5000 gb.</t>
  </si>
  <si>
    <t>Bukleta izgatavošana, t.sk. teksta sagatavošana, tulkošana, dizains un maketēšana, druka un apstrāde</t>
  </si>
  <si>
    <t>Afiša</t>
  </si>
  <si>
    <t>Afišas izgatavošana, t.sk. Dizians, tulkošana, maketēšana igauņu, lietuviešu, poļu un vācu valodā, druka Baltijas valstīs, Gdaņskā, Berlīnē</t>
  </si>
  <si>
    <t>Afišu izvietošana pilsētvidē</t>
  </si>
  <si>
    <t>Afišu izvietošana Rēzeknē, Pērnavā, Kauņā, Gdaņskā, Berlīnē (metro)</t>
  </si>
  <si>
    <t>Flajeris</t>
  </si>
  <si>
    <t>Radio reklāma</t>
  </si>
  <si>
    <t>Berlīnes kampaņa</t>
  </si>
  <si>
    <t>TV spoti metro</t>
  </si>
  <si>
    <t>Interneta tiešraide no Rēzeknes</t>
  </si>
  <si>
    <t>T.sk. Filmēšana, montāž un pārraide (3 kameras un rež.), transports, degviela un DVD izgatavošana</t>
  </si>
  <si>
    <t>Pasta izdevumi/afišas/</t>
  </si>
  <si>
    <t>Instrumentu īre</t>
  </si>
  <si>
    <t>Organizatoriskās izmaksas</t>
  </si>
  <si>
    <t>1119/2239</t>
  </si>
  <si>
    <t>Mākslinieciskās izmaksas</t>
  </si>
  <si>
    <t>gab</t>
  </si>
  <si>
    <t>Diriģentu, solistu, diriģentu asistentu, pedagogu apmaksa</t>
  </si>
  <si>
    <t>J.Vītola Latvijas Mūzikas akadēmija</t>
  </si>
  <si>
    <t>Baltijas Akadēmiju Orķestris 2019</t>
  </si>
  <si>
    <t>eur/dienā</t>
  </si>
  <si>
    <t>Prāmis Tallina-Helsinki</t>
  </si>
  <si>
    <t>cilv./cena</t>
  </si>
  <si>
    <t>Orķestris,Tūres autobuss,kravas autobuss,Minivens VIP</t>
  </si>
  <si>
    <t>Kravas transports instrumentiem /Baltija/Somija/Sanktpēterburga</t>
  </si>
  <si>
    <t xml:space="preserve">Kravas transporta īre, degviela un ceļa nodoklis orķestra mūziķu autobusam </t>
  </si>
  <si>
    <t xml:space="preserve">Minivena īre, degviela un ceļa nodoklis orķestra mūziķu autobusam </t>
  </si>
  <si>
    <t>Naktsmītnes orķestrim, solistiem, diriģentiem, pedagogiem Baltijā, Helsinkos,Sktpēterburgā 10 naktis vid.68 cilvēki</t>
  </si>
  <si>
    <t>Afišu izvietošana Viļņa,Rīga,Helsinki,Tallina,Spēterburga</t>
  </si>
  <si>
    <t>Interneta tiešraide no Rīgas</t>
  </si>
  <si>
    <t>Pasaules Brīvo latviešu apvienība</t>
  </si>
  <si>
    <t xml:space="preserve">"Latvijai - pilni 100 / Latvijas pēdas pasaulē" </t>
  </si>
  <si>
    <t>"Latvijai - pilni 100"</t>
  </si>
  <si>
    <t xml:space="preserve">Fotogrāfiju sakopošana / digitalizēšana - Latvijas valsts svētku atzīmēšanu dažādās trimdas latviešu mītnes zemēs </t>
  </si>
  <si>
    <t>Cilvēkstāstu ierakstīšana / atšifrēšana par Latvijas valsts atzīmēšanu ārpus Latvijas</t>
  </si>
  <si>
    <t xml:space="preserve">Izstāde par Latvijas valsts svētku atzīmēšanu dažādās trimdas latviešu mītnes zemēs </t>
  </si>
  <si>
    <t>PBLA Kultūras fonda konference "Latvijai - pilni 100 / Latvijas pēdas pasaulē</t>
  </si>
  <si>
    <t xml:space="preserve">Telpu īre </t>
  </si>
  <si>
    <t>Tehnikas īre un tehniskais personāls</t>
  </si>
  <si>
    <t xml:space="preserve">Drukas darbi (vārdu kartes, mapes, programma) </t>
  </si>
  <si>
    <t>Ēdināšana 2.5 dienas (8 kafijas pauzes - 4 EUR / gab., 2 pusdienas - 12 EUR gab.)</t>
  </si>
  <si>
    <t xml:space="preserve">Bankets </t>
  </si>
  <si>
    <t>Jaundarbu konkurss "Latvijai 100"</t>
  </si>
  <si>
    <t>Telpu īre, apskaņošana un tehniskais personāls</t>
  </si>
  <si>
    <t>Orķestra, kameroķestra līdzdalības izmaksas</t>
  </si>
  <si>
    <t>Autorhonorāri</t>
  </si>
  <si>
    <t>Autotransports (2x2 dienas)</t>
  </si>
  <si>
    <t>Referātu krājuma zinātniskais redaktors</t>
  </si>
  <si>
    <t>Referātu krājuma tehniskais redaktors un maketēšana</t>
  </si>
  <si>
    <t xml:space="preserve">Tipogrāfijas izdevumi (eks.) </t>
  </si>
  <si>
    <t>Pasta izdevumi</t>
  </si>
  <si>
    <t>Latviajs Nacionālais mākslas muzejs</t>
  </si>
  <si>
    <t>Mākslas darbu apdrošināšana</t>
  </si>
  <si>
    <t>Ekspozīcijas arhitektūras, scenogrāfijas un mākslinieciskās koncepcijas izstrāde</t>
  </si>
  <si>
    <t>izstāde</t>
  </si>
  <si>
    <t>Latvijas valsts simtgades biroja starpatutiskie pasākumi</t>
  </si>
  <si>
    <t>Ekspozīcija "Liepāja - Latvijas galvaspilsēta" Liepājas Muzejā</t>
  </si>
  <si>
    <t>satura un vizuālās koncepcijas izstrāde izstādei "Pagaidu valdības seši mēneši Liepājā", iepirkuma uzvarētāji SIA "Dd project"</t>
  </si>
  <si>
    <t xml:space="preserve">izstādes satura un vizuālās koncepcija </t>
  </si>
  <si>
    <t>vēsturnieks</t>
  </si>
  <si>
    <t>vēsturnieku lekcijas cikls konferencei "Liepāja - Latvijas galvaspilsēta" 2016.gada martā</t>
  </si>
  <si>
    <t>vēsturnieku konference</t>
  </si>
  <si>
    <t>izstādes "Miķelis Valters" izstādes realizēšana - maketēšana, druka</t>
  </si>
  <si>
    <t>maketēšana, druka</t>
  </si>
  <si>
    <t>Drukāto materiālu dizaina izstrāde</t>
  </si>
  <si>
    <t>makets</t>
  </si>
  <si>
    <t>Digitālo materiālu dizaina izstrāde</t>
  </si>
  <si>
    <t>digitālais dizains</t>
  </si>
  <si>
    <t>Stenda/istabas karkasa izveidošana (2gab)</t>
  </si>
  <si>
    <t>interjera izstrāde</t>
  </si>
  <si>
    <t>Gaismas kastes (8gab)</t>
  </si>
  <si>
    <t>gaismas kastes</t>
  </si>
  <si>
    <t>vitrīnas (5gab)</t>
  </si>
  <si>
    <t>vitrīnas</t>
  </si>
  <si>
    <t xml:space="preserve">apgaismojums </t>
  </si>
  <si>
    <t>apgaismojums</t>
  </si>
  <si>
    <t>Programmas tehniskās specifikācijas izstrāde</t>
  </si>
  <si>
    <t>programmas izveide</t>
  </si>
  <si>
    <t>Programmēšana</t>
  </si>
  <si>
    <t>Animācija izstrāde</t>
  </si>
  <si>
    <t>Flash elementu izstrāde</t>
  </si>
  <si>
    <t>Gala prototipa izstrāde un testēšana</t>
  </si>
  <si>
    <t>Foto materiālu pēcapstrāde (100gab)</t>
  </si>
  <si>
    <t xml:space="preserve">Foto materiālu pēcapstrāde </t>
  </si>
  <si>
    <t>Video materiālu izveide (40gab)</t>
  </si>
  <si>
    <t>video projekcijas</t>
  </si>
  <si>
    <t>Teksta materiālu apstrāde</t>
  </si>
  <si>
    <t>korektors</t>
  </si>
  <si>
    <t>Tehniskais nodrošinājums un ražošana (projektori, skaņas iekārtas, apspriežu galds, krēsli, galdi, plaukti, Saratov kuģa makets u.c.)</t>
  </si>
  <si>
    <t xml:space="preserve">Tehniskais nodrošinājums un ražošana </t>
  </si>
  <si>
    <t>programmēšana uzstādīšanas laikā</t>
  </si>
  <si>
    <t>programmēšana</t>
  </si>
  <si>
    <t>ekspozīcijas uzbūve</t>
  </si>
  <si>
    <t>interaktīvo iekārtu uzstādīšana un regulēšana</t>
  </si>
  <si>
    <t>gaismas, prožektoru uzstādīšana un regulēšana</t>
  </si>
  <si>
    <t>tehniskie pakalpojumi</t>
  </si>
  <si>
    <t>skaņas iekārtu uzstādīšana un regulēšana</t>
  </si>
  <si>
    <t>anotācijas izstrāde un tekstu tulkošana</t>
  </si>
  <si>
    <t>tekstu plotēšana</t>
  </si>
  <si>
    <t>potēšana</t>
  </si>
  <si>
    <t>naktsmītnes ekspozīciju iekārtotājiem</t>
  </si>
  <si>
    <t>naktsmītnes</t>
  </si>
  <si>
    <t>ekspozīcijas prezentācijas pasākumi</t>
  </si>
  <si>
    <t xml:space="preserve">ekspozīcijas prezentācijas </t>
  </si>
  <si>
    <t>Režisora darbs 2018.gadā</t>
  </si>
  <si>
    <t>Elektroenerģijas izdevumi</t>
  </si>
  <si>
    <t>Viesnīcas izdevumi</t>
  </si>
  <si>
    <t>Telpas mēģinājumiem un ģerbtuvēm</t>
  </si>
  <si>
    <t>Maketētājs</t>
  </si>
  <si>
    <t>Drukas materiāli</t>
  </si>
  <si>
    <t>Vides baneri</t>
  </si>
  <si>
    <t>Televīzijā reklāmas rullītis</t>
  </si>
  <si>
    <t>Laipa</t>
  </si>
  <si>
    <t>Akka-Laa 11 000 apmeklētāji</t>
  </si>
  <si>
    <t>VSIA "Latvijas koncerti"</t>
  </si>
  <si>
    <t>Latvijas valsts simtgades biroja lielnotikumi, virskomunikācija, publicitāte</t>
  </si>
  <si>
    <t>Latvijas valsts simtgades svinību lielnotikumi, jaunu tradīciju iedibināšana un citi īpaši simtgadei veltīti pasākumi plašai sabiedrībai Latvijā un tautiešiem ārvalstīs. Jauniešu iesaistīšana Latvijas valsts simtgades sagatavošanā un īstenošanā, jauniešu aktivitāšu un pasākumu īstenošana. Vēstures par Latvijas valstiskuma veidošanos un Latvijas simts gadiem stipendiju programma.</t>
  </si>
  <si>
    <t>Latvijas valsts simtgades svinību komunikācijas un digitālās komunikācijas nodrošināšana, komunikācijas akcentu (kampaņu) īstenošana, iesaistes un līdzdalības mehānismu īstenošana,  informācijas skaidrošana,  simtgades pasākumu atspoguļošana un publicitāte (mērķauditorija - Latvija, tautieši ārvalstīs).</t>
  </si>
  <si>
    <t>Pasākumi</t>
  </si>
  <si>
    <t>Latvijas simtgades svinību pasākumi Latvijas diasporas mītnes zemēs</t>
  </si>
  <si>
    <t>Profesionālās mākslas daudzveidības un pieejamības nodrošināšna valsts teātros</t>
  </si>
  <si>
    <t>Izrādes</t>
  </si>
  <si>
    <t>VSIA "Kremerata Baltica"</t>
  </si>
  <si>
    <t>"Kremerata Baltica" starptautiskā turneja</t>
  </si>
  <si>
    <t>Latvijas Nacionālais kultūras centrs</t>
  </si>
  <si>
    <t xml:space="preserve">Latvijas jauniešu simfonisko orķestru koncerts SVĒTKI AR ORĶESTRI </t>
  </si>
  <si>
    <t>Apvienoto simfonisko orķestru virsdiriģenti</t>
  </si>
  <si>
    <t>cilv</t>
  </si>
  <si>
    <t>Diriģentu honorāri (1 koncerts)</t>
  </si>
  <si>
    <t>Scenārijs un režija</t>
  </si>
  <si>
    <t>Jaundarbu autori - komponisti</t>
  </si>
  <si>
    <t xml:space="preserve">Dizainers (afiša, brošūra u.c. rekl.materiāli) </t>
  </si>
  <si>
    <t>Darba samaksa</t>
  </si>
  <si>
    <t>Projekta mākslinieciskais vadītājs</t>
  </si>
  <si>
    <t>Projekta koordinators</t>
  </si>
  <si>
    <t>Asistents</t>
  </si>
  <si>
    <t>Darba devēja valsts obligātās sociālas iemaksas</t>
  </si>
  <si>
    <t>%</t>
  </si>
  <si>
    <t>Telpu īre</t>
  </si>
  <si>
    <t>pas.</t>
  </si>
  <si>
    <t>Scenogrāfijas tehniskā izveide</t>
  </si>
  <si>
    <t>Gaisma (1 koncerts)</t>
  </si>
  <si>
    <t>Pusdienu izmaksas audzēkņiem - orķestru dalībniekiem</t>
  </si>
  <si>
    <t>Administratīvie izdevumi (printēšana, kopēšana, drukāšanas u.c. darbi)</t>
  </si>
  <si>
    <t>Mārketings, reklāma</t>
  </si>
  <si>
    <t>Ziedi (1 koncerts)</t>
  </si>
  <si>
    <t>Izdevumu atšifrējums Nr. 1</t>
  </si>
  <si>
    <t>Izdevumu atšifrējums Nr. 2</t>
  </si>
  <si>
    <t>Izdevumu atšifrējums Nr. 3</t>
  </si>
  <si>
    <t>Izdevumu atšifrējums Nr. 9</t>
  </si>
  <si>
    <t>Izdevumu atšifrējums Nr. 8</t>
  </si>
  <si>
    <t>Izdevumu atšifrējums Nr. 7</t>
  </si>
  <si>
    <t>Izdevumu atšifrējums Nr. 6</t>
  </si>
  <si>
    <t>Izdevumu atšifrējums Nr. 5</t>
  </si>
  <si>
    <t>Izdevumu atšifrējums Nr. 10</t>
  </si>
  <si>
    <t>Izdevumu atšifrējums Nr. 11</t>
  </si>
  <si>
    <t>Izdevumu atšifrējums Nr. 12</t>
  </si>
  <si>
    <r>
      <t xml:space="preserve">Piezīmes </t>
    </r>
    <r>
      <rPr>
        <sz val="12"/>
        <color theme="1"/>
        <rFont val="Times New Roman"/>
        <family val="1"/>
        <charset val="186"/>
      </rPr>
      <t>(</t>
    </r>
    <r>
      <rPr>
        <sz val="12"/>
        <color indexed="8"/>
        <rFont val="Times New Roman"/>
        <family val="1"/>
        <charset val="186"/>
      </rPr>
      <t>ja valsts budžeta iestāde, tad jānorāda EKK)</t>
    </r>
  </si>
  <si>
    <t>Izdevumu atšifrējums Nr. 13</t>
  </si>
  <si>
    <t>Izdevumu atšifrējums Nr. 14</t>
  </si>
  <si>
    <t>Izdevumu atšifrējums Nr. 15</t>
  </si>
  <si>
    <t>Izdevumu atšifrējums Nr. 16</t>
  </si>
  <si>
    <t>Izdevumu atšifrējums Nr. 17</t>
  </si>
  <si>
    <t>Izdevumu atšifrējums Nr. 18</t>
  </si>
  <si>
    <t>Izdevumu atšifrējums Nr. 20</t>
  </si>
  <si>
    <t>Izdevumu atšifrējums Nr. 21</t>
  </si>
  <si>
    <t>Izdevumu atšifrējums Nr. 22</t>
  </si>
  <si>
    <t>Izdevumu atšifrējums Nr. 23</t>
  </si>
  <si>
    <t>43</t>
  </si>
  <si>
    <t>44</t>
  </si>
  <si>
    <t>Izdevumu atšifrējums Nr. 114</t>
  </si>
  <si>
    <t>Izdevumu atšifrējums Nr. 113</t>
  </si>
  <si>
    <t>Izdevumu atšifrējums Nr. 112</t>
  </si>
  <si>
    <t>Izdevumu atšifrējums Nr. 111</t>
  </si>
  <si>
    <r>
      <rPr>
        <sz val="12"/>
        <color indexed="8"/>
        <rFont val="Times New Roman"/>
        <family val="1"/>
        <charset val="186"/>
      </rPr>
      <t xml:space="preserve">Baiba Litiņa, Kristīne Jurjāne </t>
    </r>
  </si>
  <si>
    <t>Izdevumu atšifrējums Nr. 110</t>
  </si>
  <si>
    <r>
      <t xml:space="preserve">Piezīmes </t>
    </r>
    <r>
      <rPr>
        <sz val="12"/>
        <color theme="1"/>
        <rFont val="Times New Roman"/>
        <family val="1"/>
        <charset val="186"/>
      </rPr>
      <t>(ja valsts budžeta iestāde, tad jānorāda EKK)</t>
    </r>
  </si>
  <si>
    <t>Izdevumu atšifrējums Nr. 109</t>
  </si>
  <si>
    <t>37.</t>
  </si>
  <si>
    <t>Izdevumu atšifrējums Nr. 108</t>
  </si>
  <si>
    <t>Izdevumu atšifrējums Nr. 107</t>
  </si>
  <si>
    <t>Izdevumu atšifrējums Nr. 106</t>
  </si>
  <si>
    <t>Izdevumu atšifrējums Nr. 105</t>
  </si>
  <si>
    <t>Izdevumu atšifrējums Nr. 104</t>
  </si>
  <si>
    <t>Izdevumu atšifrējums Nr. 96</t>
  </si>
  <si>
    <t>Izdevumu atšifrējums Nr. 95</t>
  </si>
  <si>
    <t>Izdevumu atšifrējums Nr. 94</t>
  </si>
  <si>
    <t>Izdevumu atšifrējums Nr. 93</t>
  </si>
  <si>
    <t>Latvijas Kultūras akadēmija</t>
  </si>
  <si>
    <t>Dalībnieku ceļa izdevumi</t>
  </si>
  <si>
    <t>Viesnīcas izmaksas dalībniekiem</t>
  </si>
  <si>
    <t>Viesnīcas izmaksas pasniedzējiem</t>
  </si>
  <si>
    <t>degviela</t>
  </si>
  <si>
    <t>dienas x dalībnieki</t>
  </si>
  <si>
    <t>Pasniedzēju atlīdzība</t>
  </si>
  <si>
    <t>pasniedzēji</t>
  </si>
  <si>
    <t>Mākslinieka atlīdzība</t>
  </si>
  <si>
    <t>mākslinieks</t>
  </si>
  <si>
    <t>Tehnisko darbinieku atlīdzība</t>
  </si>
  <si>
    <t>darbinieki</t>
  </si>
  <si>
    <t>Producentu atlīdzība</t>
  </si>
  <si>
    <t>producenti</t>
  </si>
  <si>
    <t>Mākslinieciskā vadītāja atlīdzība</t>
  </si>
  <si>
    <t>vadītājs</t>
  </si>
  <si>
    <t>Projekta vadītāja atlīdzība</t>
  </si>
  <si>
    <t>Telpu īre un pielāgošana</t>
  </si>
  <si>
    <t xml:space="preserve">izrādes </t>
  </si>
  <si>
    <t>Tehnikas īre priekšnesumiem</t>
  </si>
  <si>
    <t>izrādes</t>
  </si>
  <si>
    <t>Programmu un afišu druka</t>
  </si>
  <si>
    <t>Foto un video dokumentācija</t>
  </si>
  <si>
    <r>
      <t xml:space="preserve">Piezīmes </t>
    </r>
    <r>
      <rPr>
        <sz val="12"/>
        <rFont val="Times New Roman"/>
        <family val="1"/>
        <charset val="186"/>
      </rPr>
      <t>(ja valsts budžeta iestāde, tad jānorāda EKK)</t>
    </r>
  </si>
  <si>
    <t>Izdevumu atšifrējums Nr. 82</t>
  </si>
  <si>
    <t>Izdevumu atšifrējums Nr. 81</t>
  </si>
  <si>
    <r>
      <t xml:space="preserve">Piezīmes                                                                </t>
    </r>
    <r>
      <rPr>
        <sz val="12"/>
        <rFont val="Times New Roman"/>
        <family val="1"/>
        <charset val="186"/>
      </rPr>
      <t>(ja valsts budžeta iestāde, tad jānorāda EKK)</t>
    </r>
  </si>
  <si>
    <t>Izstādes  tehniskais nodrošinājums - lielformāta   druka, montāža 100vien. x 47.36 EUR</t>
  </si>
  <si>
    <t>Izstādes  aprīkojuma elementi ( krēsli, galds, informatīvo materiālu statīvi)
15 x75 EUR</t>
  </si>
  <si>
    <t>Stendu balsta konstrukcijas ar teleskopiskiem elementiem 48 vien. x 100.25 EUR</t>
  </si>
  <si>
    <t>Informatīvie materiāli, bukleti A4 form., A3 afišas (pakalpojumu līgums)</t>
  </si>
  <si>
    <t>Videosižeti par valsti ( 5 -7 min)   ar tulkojumu angļu v,  
Montāža, apskaņošana,  titri , 105 stundas  x35.48 EUR ( pakalpojumu līgums)</t>
  </si>
  <si>
    <t>Izdevumu atšifrējums Nr. 80</t>
  </si>
  <si>
    <t>Izdevumu atšifrējums Nr. 79</t>
  </si>
  <si>
    <t>Izdevumu atšifrējums Nr. 78</t>
  </si>
  <si>
    <t>Izdevumu atšifrējums Nr. 77</t>
  </si>
  <si>
    <t>Piezīmes (ja valsts budžeta iestāde tad jānorāda EKK)</t>
  </si>
  <si>
    <t>Izdevumu atšifrējums Nr. 76</t>
  </si>
  <si>
    <r>
      <t xml:space="preserve">Piezīmes  </t>
    </r>
    <r>
      <rPr>
        <sz val="12"/>
        <color theme="1"/>
        <rFont val="Times New Roman"/>
        <family val="1"/>
        <charset val="186"/>
      </rPr>
      <t>(ja valsts budžeta iestāde tad jānorāda EKK)</t>
    </r>
  </si>
  <si>
    <t>Izdevumu atšifrējums Nr. 75</t>
  </si>
  <si>
    <t>Izdevumu atšifrējums Nr. 74</t>
  </si>
  <si>
    <t>Izdevumu atšifrējums Nr. 73</t>
  </si>
  <si>
    <t>Izdevumu atšifrējums Nr. 72</t>
  </si>
  <si>
    <t>Izdevumu atšifrējums Nr. 71</t>
  </si>
  <si>
    <t>Izdevumu atšifrējums Nr. 70</t>
  </si>
  <si>
    <t>Izdevumu atšifrējums Nr. 69</t>
  </si>
  <si>
    <t>Izdevumu atšifrējums Nr. 68</t>
  </si>
  <si>
    <t>Izdevumu atšifrējums Nr. 67</t>
  </si>
  <si>
    <t>Izdevumu atšifrējums Nr. 66</t>
  </si>
  <si>
    <t>Izdevumu atšifrējums Nr. 64</t>
  </si>
  <si>
    <t>Izdevumu atšifrējums Nr. 63</t>
  </si>
  <si>
    <t>Izdevumu atšifrējums Nr. 62</t>
  </si>
  <si>
    <t>Izdevumu atšifrējums Nr. 61</t>
  </si>
  <si>
    <t>Izdevumu atšifrējums Nr. 60</t>
  </si>
  <si>
    <t>Izdevumu atšifrējums Nr. 59</t>
  </si>
  <si>
    <t>Izdevumu atšifrējums Nr. 58</t>
  </si>
  <si>
    <t>Izdevumu atšifrējums Nr. 57</t>
  </si>
  <si>
    <t>2018.gada 18.novembra un ar to saistīto pasākumu sagatavošana, norise (t.sk. deju lieluzvedums "Arēnā Rīga", Svinīgas programmas pie Brīvības pieminekļa sagatavošana un norise).</t>
  </si>
  <si>
    <t>Latvijas valsts simtgades biroja kapacitātes stiprināšana sekmīgai svētku norises sagatavošanai, koordinēšanai un norišu nodrošināšanai.</t>
  </si>
  <si>
    <t>Izdevumu atšifrējums Nr. 50</t>
  </si>
  <si>
    <t>Latvijas Mākslas akadēmijas un Nākotnes  Mākslas biennāles kopējais katalogs</t>
  </si>
  <si>
    <t>Izdevumu atšifrējums Nr. 48</t>
  </si>
  <si>
    <r>
      <t xml:space="preserve">Piezīme </t>
    </r>
    <r>
      <rPr>
        <sz val="12"/>
        <color theme="1"/>
        <rFont val="Times New Roman"/>
        <family val="1"/>
        <charset val="186"/>
      </rPr>
      <t>(ja valsts budžeta iestāde, tad jānorāda EKK)</t>
    </r>
  </si>
  <si>
    <t xml:space="preserve">Izstādes satura plāns, materiālu atlase. 2pers. x 4 mēn x 600 EUR </t>
  </si>
  <si>
    <t xml:space="preserve">Izstādes satura koncepcija, tekstu sagatavošana 2pers. x 2mēn. x740 EUR  </t>
  </si>
  <si>
    <t>Zinātniskais konsultants 1pers. x 4 mēn. 550 EUR  ( pakalpojumu ligums pašnodarbinātai personai)</t>
  </si>
  <si>
    <t>Izstādes tehniskais makets 48  vien x 27.22 EUR</t>
  </si>
  <si>
    <t>Izstādes  tehniskais nodrošinājums - lielformāta druka uz tekstila, montāža  48 vien x 73.48</t>
  </si>
  <si>
    <t>Izstādes papildelementi iekārtojumam,  noformējums (2 krēsli, 1 galdiņš , 2statīvi )   5 vien x 75 EUR</t>
  </si>
  <si>
    <t>Stendu konstrukcijas ar stiprinājuma rāmjiem, saliekamiem balsta stieņiem, 24 vien x 153.40 EUR</t>
  </si>
  <si>
    <t>Informatīvie materiāli bukleti A4 formā</t>
  </si>
  <si>
    <t>TV monitori uz statīva 2 vien. x 445 EUR</t>
  </si>
  <si>
    <t>Videosižets  ar tulkojumu lat/angļu, somu v titri  12 min; Materiāla sagatavošana,montāža, titri , 75st  x 50 EUR</t>
  </si>
  <si>
    <t>Transporta, uzturēšanās izdevumi (Rīga- Helsinki- Kauhava-Helsinki-Rīga) Cela biļetes   2x 165.50 EUR, uzturēšanas izdev. (viesn., kom.n.)  2x 120EUR x7 dienas</t>
  </si>
  <si>
    <t>Izdevumu atšifrējums Nr. 47</t>
  </si>
  <si>
    <t>Izdevumu atšifrējums Nr. 46</t>
  </si>
  <si>
    <t>Izdevumu atšifrējums Nr. 45</t>
  </si>
  <si>
    <t>Izdevumu atšifrējums Nr. 44</t>
  </si>
  <si>
    <r>
      <t xml:space="preserve">Piezīmes  </t>
    </r>
    <r>
      <rPr>
        <sz val="12"/>
        <color theme="1"/>
        <rFont val="Times New Roman"/>
        <family val="1"/>
        <charset val="186"/>
      </rPr>
      <t>(ja valsts budžeta iestāde, tad jānorāda EKK)</t>
    </r>
  </si>
  <si>
    <t>Izdevumu atšifrējums Nr. 43</t>
  </si>
  <si>
    <r>
      <t>Piezīmes</t>
    </r>
    <r>
      <rPr>
        <sz val="12"/>
        <color theme="1"/>
        <rFont val="Times New Roman"/>
        <family val="1"/>
        <charset val="186"/>
      </rPr>
      <t xml:space="preserve"> (ja valsts budžeta iestāde, tad jānorāda EKK)</t>
    </r>
  </si>
  <si>
    <t>Izdevumu atšifrējums Nr. 42</t>
  </si>
  <si>
    <t>Izdevumu atšifrējums Nr. 41</t>
  </si>
  <si>
    <t>Izdevumu atšifrējums Nr. 40</t>
  </si>
  <si>
    <t>Izdevumu atšifrējums Nr. 39</t>
  </si>
  <si>
    <t>Izdevumu atšifrējums Nr. 38</t>
  </si>
  <si>
    <t>Izdevumu atšifrējums Nr. 37</t>
  </si>
  <si>
    <t>Izdevumu atšifrējums Nr. 36</t>
  </si>
  <si>
    <t>Izdevumu atšifrējums Nr. 35</t>
  </si>
  <si>
    <t>Izdevumu atšifrējums Nr. 34</t>
  </si>
  <si>
    <t>Izdevumu atšifrējums Nr. 33</t>
  </si>
  <si>
    <t>Izdevumu atšifrējums Nr. 32</t>
  </si>
  <si>
    <t>Izdevumu atšifrējums Nr. 24-31</t>
  </si>
  <si>
    <t>Ārlietu ministrija, Latvijas diplomātiskās un konsulārās pārstāvniecības ārvalstīs un Latvijas institūts</t>
  </si>
  <si>
    <t>Koordinēta Simtgades programmas ārējā komunikācija - Latvijas institūts ir  kā galvenā informatīvi koordinējošā institūcija par Simtgades pasākumiem svešvalodās konkrētām mērķauditorijām (ārvalstu mediji, sabiedriskie un kultūras forumi, un lielie starptautiskie publiskie pasākumi ārvalstīs).</t>
  </si>
  <si>
    <t>45</t>
  </si>
  <si>
    <r>
      <t xml:space="preserve">Piezīmes    </t>
    </r>
    <r>
      <rPr>
        <sz val="12"/>
        <rFont val="Times New Roman"/>
        <family val="1"/>
        <charset val="186"/>
      </rPr>
      <t>(ja valsts budžeta iestāde, tad jānorāda EKK)</t>
    </r>
  </si>
  <si>
    <r>
      <t xml:space="preserve">Piezīmes   </t>
    </r>
    <r>
      <rPr>
        <sz val="12"/>
        <color theme="1"/>
        <rFont val="Times New Roman"/>
        <family val="1"/>
        <charset val="186"/>
      </rPr>
      <t>(ja valsts budžeta iestāde, tad jānorāda EKK)</t>
    </r>
  </si>
  <si>
    <t>Semināru un radošo darbnīcu organizēšana un tehniskais nodrošinājums reģionos (telpu īre, tehniskais nodrošinājums)</t>
  </si>
  <si>
    <t>Materiāli (kancelejas preces, ziedi, balvas)</t>
  </si>
  <si>
    <t>52</t>
  </si>
  <si>
    <t>53</t>
  </si>
  <si>
    <t>54</t>
  </si>
  <si>
    <t>55</t>
  </si>
  <si>
    <t>86</t>
  </si>
  <si>
    <t>87</t>
  </si>
  <si>
    <t>88</t>
  </si>
  <si>
    <t>89</t>
  </si>
  <si>
    <t>90</t>
  </si>
  <si>
    <t>91</t>
  </si>
  <si>
    <t xml:space="preserve">97. TEMATISKA TAUTAS EKSKURSIJA RĪGA- CĒSIS- VALMIERA-VALKA(ar vilcienu pa latviešu inteliģences  pirmā pasaules kara bēgļu ceļu)  </t>
  </si>
  <si>
    <t>100. STARPTAUTISKA KONFERENCE, veltīta 1917.- 1918.gada notikumiem Valkā, 2017.gada 2.decembrī</t>
  </si>
  <si>
    <t>99. EKSPOZĪCIJA "VALKA LATVIJAS NEATKARĪBAS ŠŪPULIS". Hronoloģisks stāsts par sabiedriski politiskajiem notikumiem Valkā 1914.- 1920.gadā, atklāta tiek 2017.gada 2.decembrī Valkā</t>
  </si>
  <si>
    <t>102. Festivāls LATVIJAS GODA APLIS 2018.gadā</t>
  </si>
  <si>
    <t>98. VISLATVIJAS LĀČPLĒŠA ORDEŅA KAVALIERU MAZBĒRNU SAIETS. Sadarbībā ar VISC.Konkurss Latvijas skolēniem, jauniešiem, pētnieciskie darbi- labākie izdevumā. Balvas skolēniem. Kopīgs pasākums 2019.gada 4.maijā Valkā</t>
  </si>
  <si>
    <t>101. IGAUNIJAS UN LATVIJAS DZIESMU DIENA- CIMZEM 205</t>
  </si>
  <si>
    <t>Kultūras ministrija / Aizsardzības ministrija / Jaunsardzes un informācijas centrs</t>
  </si>
  <si>
    <t>Kultūras ministrija / Aizsardzības ministrija / Nacionālie bruņotie spēki</t>
  </si>
  <si>
    <r>
      <t xml:space="preserve">Piezīmes </t>
    </r>
    <r>
      <rPr>
        <sz val="12"/>
        <color indexed="8"/>
        <rFont val="Times New Roman"/>
        <family val="1"/>
        <charset val="186"/>
      </rPr>
      <t>(ja valsts budžeta iestāde, tad jānorāda EKK)</t>
    </r>
  </si>
  <si>
    <r>
      <t xml:space="preserve">Piezīmes  </t>
    </r>
    <r>
      <rPr>
        <sz val="12"/>
        <color indexed="8"/>
        <rFont val="Times New Roman"/>
        <family val="1"/>
        <charset val="186"/>
      </rPr>
      <t>(ja valsts budžeta iestāde, tad jānorāda EKK)</t>
    </r>
  </si>
  <si>
    <t>Biznesa informācijas centrs “Magnetic Latvia” starptautiskajā lidostā “Rīga”</t>
  </si>
  <si>
    <t>No valsts (simtgades budžeta) prasītais finansējums (EUR)</t>
  </si>
  <si>
    <t>Starptautisks uzņēmējdarbības forums “Atklāj jaunas biznesa iespējas”</t>
  </si>
  <si>
    <t>Latvijas apceļošanas kampaņa</t>
  </si>
  <si>
    <t xml:space="preserve">Pielikums Nr.4 </t>
  </si>
  <si>
    <t xml:space="preserve">1. </t>
  </si>
  <si>
    <t>Pasākums "Lauki ienāk pilsētā"</t>
  </si>
  <si>
    <t>Pakalpojuma līgums (saskaņā ar PIL 8.panta 7d., Iepirkuma ID. ZM/2017/7)</t>
  </si>
  <si>
    <t>Radījumu/sižetu skaits 2017.gadā: 497; 2018.gadā: 553; 2019.gadā: 90</t>
  </si>
  <si>
    <t>Vidēji viena raidījuma/sižeta izmaksas: 2017.gadā EUR 356.31; 2018.gadā EUR 296,46 un 2019.gadā EUR 555,55.</t>
  </si>
  <si>
    <t>Raidījumu/ sižetu skaits 2017.gadā: 510; 2018.gadā: 754.</t>
  </si>
  <si>
    <t>Vidēji viena raidījuma/ sižeta izmaksas 2017.gadā EUR 424,53; 2018.gadā EUR 246,17</t>
  </si>
  <si>
    <t>Raidījumu / sižetu skaits 2017.gadā: 121; 2018.gadā: 88</t>
  </si>
  <si>
    <t>Vidēji viena raidījuma/ sižeta izmaksas 2017. gadā EUR 879,38; 2018.gadā  EUR 1141.43</t>
  </si>
  <si>
    <t>Vides aizsardzības un reģionālās attīstības ministrija sadarbībā ar Latvijas Lielo pilsētu asociāciju un Latvijas Nacionālo bibliotēku</t>
  </si>
  <si>
    <t xml:space="preserve">Izpildītāja piesaistei koncepcijas izstrādei Brīvības ielu stāsta republikas pilsētās veidošanai un īstenošanai tika veikta cenu aptauja. Cenu aptaujas rezultātā tika pieņemts lēmums slēgt līgumu ar Gintu Grūbi, jo Pretendenta piedāvājums bija vienīgais, kas tika iesniegts.
Vienlaikus G.Grūbe nav pašnodarbinātā persona, līdz ar to jāgroza EKK no pakalpojumiem uz atlīdzību.
</t>
  </si>
  <si>
    <t>EKK 7310 (finansējums tiek pārskaitīts VRAA, VRAA pārskaita finansējumu republikas pilsētām)</t>
  </si>
  <si>
    <t>Filmas izveide par Brīvības ielas projekta norisi, t.sk. 9 īsfilmas (ārpakalpojums)</t>
  </si>
  <si>
    <t>Filmas izstrāde, t.sk. 9 īsfilmu izveide</t>
  </si>
  <si>
    <t>Tāme Nr.19</t>
  </si>
  <si>
    <t>Pasākumu kopums "100 gadi Latvijas zinātnē" – Pasaules latviešu zinātnieku kongresa un ar to saistīto pasākumu organizēšana</t>
  </si>
  <si>
    <t>kongress</t>
  </si>
  <si>
    <t xml:space="preserve"> 2017.g. - 49 450 EUR (preces un pakalpojumi); 
 2018.g. - 5 000 EUR (atlīdzība), 97 670 EUR (preces un pakalpojumi), 75 930 EUR (kapitālie izdevumi);  
 2019.g. - 7 000 EUR (preces un pakalpojumi);
 2020.g. - 7 000 EUR (preces un pakalpojumi);
 2021.g. - 8 000 EUR (preces un pakalpojumi)</t>
  </si>
  <si>
    <t xml:space="preserve"> 2017.g. - 76 700 EUR (preces un pakalpojumi), 4 000 EUR (subsīdijas un dotācijas); 
 2018.g. - 5 000 EUR (atlīdzība), 334 350 EUR (preces un pakalpojumi), 4 500 EUR (kapitālie izdevumi); 
 2019.g. - 11 000 EUR (preces un pakalpojumi);
 2020.g. - 11 000 EUR (preces un pakalpojumi);
 2021.g. - 30 000 EUR (preces un pakalpojumi)</t>
  </si>
  <si>
    <t xml:space="preserve"> 2017.g. - 7 600 EUR (preces un pakalpojumi); 
 2018.g. - 1 000 EUR (atlīdzība), 71 100 EUR (preces un pakalpojumi); 
 2019.g. - 12 000 EUR (preces un pakalpojumi);
 2020.g. - 12 000 EUR (preces un pakalpojumi);
 2021.g. - 12 000 EUR (preces un pakalpojumi)</t>
  </si>
  <si>
    <t xml:space="preserve"> 2017.g. - 4 276 EUR (atlīdzība), 14 974 EUR (preces un pakalpojumi); 
 2018.g. - 5 000 EUR (atlīdzība) un 35 750 EUR (preces un pakalpojumi); 
 2019.g. - 30 000 EUR (preces un pakalpojumi); 
 2020.g. - 30 000 EUR (preces un pakalpojumi);
 2021.g. - 30 000 EUR (preces un pakalpojumi)</t>
  </si>
  <si>
    <t xml:space="preserve"> 2017.g. - 7 000 EUR (preces un pakalpojumi); 
 2018.g. - 5 000 EUR (atlīdzība) un 202 540 EUR (preces un pakalpojumi); 
 2019.g. - 27 500 EUR (preces un pakalpojumi);
 2020.g. - 27 500 EUR (preces un pakalpojumi);
 2021.g. - 100 000 EUR (preces un pakalpojumi)</t>
  </si>
  <si>
    <t xml:space="preserve"> 2017.g. - 4 000 EUR (preces un pakalpojumi); 
 2018.g. - 5 000 EUR (atlīdzība), 86 390 EUR (preces un pakalpojumi), 7 570 EUR  (kapitālie izdevumi); 
 2019.g. - 42 000 EUR (preces un pakalpojumi);
 2020.g. - 42 000 EUR (preces un pakalpojumi);
 2021.g. - 70 000 EUR (preces un pakalpojumi)</t>
  </si>
  <si>
    <t xml:space="preserve"> 2017.g. - 2 000 EUR (preces un pakalpojumi); 
 2018.g. - 10 000 EUR (atlīdzība), 348 200 EUR (preces un pakalpojumi); 
 2019.g. - 70 500 EUR (preces un pakalpojumi);
 2020.g. - 70 500 EUR (preces un pakalpojumi);
 2021.g. - 250 000 EUR (preces un pakalpojumi)</t>
  </si>
  <si>
    <t>2017.g. - 57 347 EUR (atlīdzība), 103 067 EUR (preces un pakalpojumi), 20 586 EUR (kapitālie izdevumi); 2018.g.  - 60 347 EUR (atlīdzība), 118 067 EUR (preces un pakalpojumi), 27 586 EUR (kapitālie izdevumi); 2019.g. -  21 000 EUR (atlīdzība), 42 000 EUR (preces un pakalpojumi), 12 000 EUR (kapitālie izdevumi); 2020.g. - 20 000 EUR (atlīdzība), 55 000 EUR (preces un pakalpojumi); 2021.g. - 18 000 EUR (preces un pakalpojumi)</t>
  </si>
  <si>
    <t>Līdz novembra vidum ir izvēlētie apbalvojamie, kur par katru tiek izveidots video stāsts – joma, kur brīvprātīgais atzīmēts un personiskā pieredze. Filmēšanas scenārijs, tehniskais nodrošinājums, transports, montāža u.c. (EKK2231)</t>
  </si>
  <si>
    <t>Filmas veidošana</t>
  </si>
  <si>
    <t xml:space="preserve"> Filmas pirmizrādes pasākums:</t>
  </si>
  <si>
    <t>cienasts</t>
  </si>
  <si>
    <t xml:space="preserve">Uzkodas 50 personām. (EKK 2231) </t>
  </si>
  <si>
    <t>ziedi un suvenīri</t>
  </si>
  <si>
    <t>Filmas veidotājiem un galvenajiem varoņiem. (EKK 2314)</t>
  </si>
  <si>
    <t>Filmas "Manas saknes ir stipras" kinoseansi Valsts sociālās aprūpes centros Latvijas 100 gades svinēšanas ietvaros"</t>
  </si>
  <si>
    <t>seansu skaits</t>
  </si>
  <si>
    <t>Cienasts un suvenīri valsts sociālās aprūpes centru klientiem, moderatora pakalpojumi un filmas demonstrēšanas izmaksas ( EKK 2239)</t>
  </si>
  <si>
    <r>
      <t>Piezīmes (</t>
    </r>
    <r>
      <rPr>
        <sz val="12"/>
        <color theme="1"/>
        <rFont val="Times New Roman"/>
        <family val="1"/>
        <charset val="186"/>
      </rPr>
      <t>ja valsts budžeta iestāde, tad jānorāda EKK)</t>
    </r>
  </si>
  <si>
    <t xml:space="preserve">"Konference "Latvijai – 100, Bērnu tiesību aizsardzības likumam – 20"" </t>
  </si>
  <si>
    <t>(moderators, diskusiju vadītāji) (EKK2231)</t>
  </si>
  <si>
    <t>(konferences brošūras un materiāli, t.sk. maketēšana un izgatavošana u.c.,) (EKK2314 un 2231)</t>
  </si>
  <si>
    <t xml:space="preserve">220 konferences dalībnieku ēdināšana </t>
  </si>
  <si>
    <t>Viena kafijas pauze un pusdienas 220 dalībniekiem. (EKK2231)</t>
  </si>
  <si>
    <t>Video tiešraides nodrošināšana</t>
  </si>
  <si>
    <t>Tiešraide LETA mājas lapā. (EKK2231)</t>
  </si>
  <si>
    <t>Video apstrāde</t>
  </si>
  <si>
    <t>Zīmējumu atspoguļošana fonā bērnu lasītajām esejām un video apstrāde prezentācijai. (EKK2231)</t>
  </si>
  <si>
    <t>Telpu noformējums ar ziediem</t>
  </si>
  <si>
    <t>Telpu noformējums ar ziediem (EKK 2314)</t>
  </si>
  <si>
    <r>
      <t xml:space="preserve">Piezīmes </t>
    </r>
    <r>
      <rPr>
        <sz val="12"/>
        <rFont val="Times New Roman"/>
        <family val="2"/>
        <charset val="186"/>
      </rPr>
      <t>(ja valsts budžeta iestāde, tad jānorāda EKK)</t>
    </r>
  </si>
  <si>
    <t>2017.-2019: Latvijas komponistu vokālinstrumentālo un simfonisko jaundarbu pirmatskaņojumi</t>
  </si>
  <si>
    <t xml:space="preserve">Solistu honorāri </t>
  </si>
  <si>
    <t>solisti</t>
  </si>
  <si>
    <t>1.2</t>
  </si>
  <si>
    <t>Papildus mūziķu honorāri</t>
  </si>
  <si>
    <t xml:space="preserve">Koncertiestudējuma režisors un mākslinieks </t>
  </si>
  <si>
    <t>radošā komanda</t>
  </si>
  <si>
    <t xml:space="preserve">Tekstu tulkojumi latviešu, lietuviešu un igauņu valodās </t>
  </si>
  <si>
    <t>tulkojums</t>
  </si>
  <si>
    <t>Aviobiļetes viessolistiem</t>
  </si>
  <si>
    <t xml:space="preserve">aviobiļetes </t>
  </si>
  <si>
    <t>EKK-2200</t>
  </si>
  <si>
    <t>1.6.</t>
  </si>
  <si>
    <t>Viesnīcas izmaksas 3 (trīs) viessolistiem</t>
  </si>
  <si>
    <t>viesnīcnaktis</t>
  </si>
  <si>
    <t>diriģents</t>
  </si>
  <si>
    <t>solists</t>
  </si>
  <si>
    <t>Koncertiestudējuma režisora, scenogrāfa, horeogrāfa un gaismu mākslinieka honorāri</t>
  </si>
  <si>
    <t>2.5</t>
  </si>
  <si>
    <t>EKK-2100</t>
  </si>
  <si>
    <t xml:space="preserve">Transporta izdevumi Rīga-Cēsis-Rīga (4 autobusi, tehniskais transports) </t>
  </si>
  <si>
    <t xml:space="preserve">Viesnīcas izmaksas Cēsīs </t>
  </si>
  <si>
    <t xml:space="preserve">Scenogrāfijas izmaksas </t>
  </si>
  <si>
    <t>2.9.</t>
  </si>
  <si>
    <t>Video, gaismas un skaņas tehnikas noma</t>
  </si>
  <si>
    <t>EKK- 1150</t>
  </si>
  <si>
    <t>EKK- 2200</t>
  </si>
  <si>
    <t xml:space="preserve">Nošu īre </t>
  </si>
  <si>
    <t>nošu materiāls</t>
  </si>
  <si>
    <t>5.1.</t>
  </si>
  <si>
    <t>kvintets</t>
  </si>
  <si>
    <t>5.2.</t>
  </si>
  <si>
    <t>5.3.</t>
  </si>
  <si>
    <t xml:space="preserve">Ceļa izdevumi trīs mūžiķiem </t>
  </si>
  <si>
    <t xml:space="preserve">Koncertiestudējuma režisors </t>
  </si>
  <si>
    <t>Zinātnisko konferenču cikls "Latvijas valstiskuma idejas vēsturiskais ceļš  kopējā Eiropas kultūras telpā" (6 konferences par Latvijas valstiskuma idejas attīstību, sadarbībā ar Latvijas Universitāti).</t>
  </si>
  <si>
    <t>Projekta finanšu administrēšana</t>
  </si>
  <si>
    <t>Atbalsta funkcija (līgumi)</t>
  </si>
  <si>
    <t>Pakalpojumi: sinhronā tulkošana, tulkošanas tehnikas īre</t>
  </si>
  <si>
    <t>Tekstu rediģēšana</t>
  </si>
  <si>
    <t>Reprezentācijas un reklāmas izdevumi</t>
  </si>
  <si>
    <t>54.1</t>
  </si>
  <si>
    <t>54.2</t>
  </si>
  <si>
    <t>Latvijas valsts simtgades sagatavošanas pasākumi - notikumi, kas virza uz Latvijas valsts simtgades norišu kulmināciju 2018. gada 18. novembrī</t>
  </si>
  <si>
    <t>54.3</t>
  </si>
  <si>
    <t>Latvijas valsts simtgades kulminācijas atspoguļošana sabiedriskajā medijā</t>
  </si>
  <si>
    <t>Latvijas skolas somas ieviešana - iespēja Latvijas skolēniem valsts noteiktā mācību satura un procesa ietvaros klātienē pieredzēt, izzināt un iepazīt Latviju, aptverot tradicionālās kultūras vērtības un mūsdienīgās izpausmes caur mūziku, skatuves mākslu, vizuālo mākslu, literatūru, kino, arhitektūru, dizainu, kultūras mantojumu, t.sk., nemateriālo, Latvijas vēstures un kultūrvides piemēriem Latvijas skolas somas atvēršanas pasākuma Rīgā organizēšanas izmaksas, t.sk. transporta un ēdināšanas izdevumi.</t>
  </si>
  <si>
    <t>55.1</t>
  </si>
  <si>
    <t>Skolas somas programmas īstenošana</t>
  </si>
  <si>
    <t>55.2</t>
  </si>
  <si>
    <t>Latvijas skolas somas atvēršanas pasākuma Rīgā "Rīga – bērnu galvaspilsēta" organizēšanas izmaksas, t.sk. transporta un ēdināšanas izdevumi.</t>
  </si>
  <si>
    <t>55.3</t>
  </si>
  <si>
    <t>Mērķprogramma Valsts kultūrkapitāla fondā skolas somas satura veidošanai</t>
  </si>
  <si>
    <t>55.4</t>
  </si>
  <si>
    <t>Programmas sagatavošanas un ieviešanas izdevumi</t>
  </si>
  <si>
    <t>56</t>
  </si>
  <si>
    <t>Valsts Akadēmiskā kora "Latvija" koncerts Berlīnē 2018. gada 20. februārī</t>
  </si>
  <si>
    <t>74 Persona x 3 dienas</t>
  </si>
  <si>
    <t>2017.-2019: Baltijas simfoniskais festivāls  ( Rīga, Viļņa, Tallina)</t>
  </si>
  <si>
    <t>Baltijas simfoniskā festivāla kamerorķestra koncerts Rīgā 01.12.2017</t>
  </si>
  <si>
    <t>māksliniec. vadītājs</t>
  </si>
  <si>
    <t>Viesnīcas izmaksas Lietuvas un Igaunijas mūziķiem                        (8 cilv, 3 naktis)</t>
  </si>
  <si>
    <t xml:space="preserve">Nošu īre (R.Šerkšnyte, A.Perts, E. Tīrs) </t>
  </si>
  <si>
    <t>LNSO vieskoncerts Viļņā 09.02.2018</t>
  </si>
  <si>
    <t xml:space="preserve">Honorāri 3 solistiem </t>
  </si>
  <si>
    <t xml:space="preserve">solisti </t>
  </si>
  <si>
    <t xml:space="preserve">Aviobiļetes 2 solistiem </t>
  </si>
  <si>
    <t xml:space="preserve">Honorārs papildus mūziķiem </t>
  </si>
  <si>
    <t xml:space="preserve">mūziķi </t>
  </si>
  <si>
    <t>Ceļa izdevumi orķestrim un korim (5 autobusi)</t>
  </si>
  <si>
    <t>Tehniskā transporta izmaksas</t>
  </si>
  <si>
    <t xml:space="preserve">fūre </t>
  </si>
  <si>
    <t>Dienas nauda korim un orķestrim Lietuvā (2.d.)</t>
  </si>
  <si>
    <t xml:space="preserve">dienas nauda </t>
  </si>
  <si>
    <t xml:space="preserve">Baltijas valstu simfonisko orķestru kopkoncerts Rīgā 23.11.2018  </t>
  </si>
  <si>
    <t>Viesnīcas izmaksas Lietuvas un Igaunijas mūziķiem Rīgā (80 cilv.)</t>
  </si>
  <si>
    <t xml:space="preserve">Honorārs solistiem </t>
  </si>
  <si>
    <t xml:space="preserve">Nošu īre Baltijas komponistu skaņdarbiem </t>
  </si>
  <si>
    <t xml:space="preserve">notis </t>
  </si>
  <si>
    <t xml:space="preserve">Baltijas simfoniskais festivāls 2019.gada pavasarī </t>
  </si>
  <si>
    <t xml:space="preserve">LNSO mūziķu dienas nauda Tallinā un Viļņā (90 cilv., 4 dienas) </t>
  </si>
  <si>
    <t xml:space="preserve">Transporta izdevumi </t>
  </si>
  <si>
    <t>Koncerti Francijā,  Šveicē un Lietuvā</t>
  </si>
  <si>
    <t xml:space="preserve">Koncerti Vācijā un Francijā 2018. gada oktobrī </t>
  </si>
  <si>
    <t xml:space="preserve">Aviobiļetes </t>
  </si>
  <si>
    <t>Dienas naudas (daļa)</t>
  </si>
  <si>
    <t>Honorāri māksliniekiem</t>
  </si>
  <si>
    <t>Atlīdzība māksliniekam</t>
  </si>
  <si>
    <t>aviobiļete un bagāža</t>
  </si>
  <si>
    <t>2 naktis x 2 pers. x 145 EUR</t>
  </si>
  <si>
    <t>3 dienas x 2 pers.x 46 EUR</t>
  </si>
  <si>
    <t>Latvijas valsts simtgades atzīmēšana: vizuālās mākslas prezentācija 2017., 2018. un 2019. gadā.</t>
  </si>
  <si>
    <t>92</t>
  </si>
  <si>
    <t>Izdevumu atšifrējums Nr. 86-92</t>
  </si>
  <si>
    <t xml:space="preserve"> jauniešu iniciatīvas “Pilsēta izaicina!” aizsākums jauniešu lielkoncertā "LIEPĀJA izAICINA" 2018. gada 16. un 17. martā un projektu konkurss jauniešu koncertiem dažādās Latvijas vietās 2018.gadā</t>
  </si>
  <si>
    <t>darbs pie scenārija lieloncertam</t>
  </si>
  <si>
    <t>vizuālās koncepcijas izstrāde lielkoncertam</t>
  </si>
  <si>
    <t>video projekciju izstrāde priekšnesumiem lielkoncertam</t>
  </si>
  <si>
    <t>jauniešu priekšnesumu mākslinieciskā koncepcija, izveide un realizācija</t>
  </si>
  <si>
    <t>jauniešu kolektīvu mākslinieciskie vadītāji</t>
  </si>
  <si>
    <t xml:space="preserve">darbs pie lielkoncerta realizācijas </t>
  </si>
  <si>
    <t>Liepājas Olimpiskā centra arēnas telpu noma jauniešu lielkoncertam</t>
  </si>
  <si>
    <t xml:space="preserve">telpu nomas priekšapmaksa </t>
  </si>
  <si>
    <t>telpu nomas 2.maksājums</t>
  </si>
  <si>
    <t>skaņas, gaismas, video tehnikas noma jauniešu lielkoncertam</t>
  </si>
  <si>
    <t>viesmākslinieku honorāri</t>
  </si>
  <si>
    <t>projektu konkurss jauniešu koncertiem dažādās Latvijas vietās 2018.gada garumā</t>
  </si>
  <si>
    <t>projektu konkurss</t>
  </si>
  <si>
    <t>Kuģa izdevumi, mākslinieciskie risinājumi</t>
  </si>
  <si>
    <t>Cēsu kauju simtgadei veltītie kauju rekonstrukcijas pasākumi 2018.-2019.g.</t>
  </si>
  <si>
    <t>Kauju rekonstrukcijas iestudējuma veidošana</t>
  </si>
  <si>
    <t>Režisora autoratlīdzība</t>
  </si>
  <si>
    <t>Scenārija veidošana</t>
  </si>
  <si>
    <t>pak.</t>
  </si>
  <si>
    <t>Dizainera autoratlīdzība</t>
  </si>
  <si>
    <t>Horeogrāfa atlīdzība</t>
  </si>
  <si>
    <t>Pasākuma vadītāja autoratlīdzība</t>
  </si>
  <si>
    <t>Mūzikas izpildījums</t>
  </si>
  <si>
    <t>Vēstures klubu dalībnieku līdzdalība rekonstrukcijas pasākumā un aprīkojums</t>
  </si>
  <si>
    <t>Tērpu noma / šūšana</t>
  </si>
  <si>
    <t>gb.</t>
  </si>
  <si>
    <t>Dalībnieku rekvizīti</t>
  </si>
  <si>
    <t>Kaujas laukuma rekvizīti</t>
  </si>
  <si>
    <t>Dalībnieku izmitināšana un ēdināšana</t>
  </si>
  <si>
    <t>Skatuves montāža</t>
  </si>
  <si>
    <t>Pasākuma apskaņošana</t>
  </si>
  <si>
    <t>Nojumju, telšu noma un montāža</t>
  </si>
  <si>
    <t>Izglītojošo darbnīcu aprīkojums</t>
  </si>
  <si>
    <t>Neatl.med.palīdzības dienestu klātbūtnes nodroš.</t>
  </si>
  <si>
    <t>Teritorijas norobežošana un norādes</t>
  </si>
  <si>
    <t>Apsardzes nodrošināšana</t>
  </si>
  <si>
    <t>Mārketinga kampaņas izstrāde un vadīšana</t>
  </si>
  <si>
    <t>Audiovizuālās reklāmas izgatavošana</t>
  </si>
  <si>
    <t>Reklāmu izvietošana</t>
  </si>
  <si>
    <t>Piemiņas suvenīru izgatavošana</t>
  </si>
  <si>
    <t>Pasākumua filmēšana un video atskata publiskošana</t>
  </si>
  <si>
    <r>
      <t>Producēšanas un organizēšanas izmaksas</t>
    </r>
    <r>
      <rPr>
        <sz val="12"/>
        <color theme="1"/>
        <rFont val="Times New Roman"/>
        <family val="1"/>
        <charset val="186"/>
      </rPr>
      <t xml:space="preserve"> </t>
    </r>
  </si>
  <si>
    <t>Autortiesības un izpildītājtiesības</t>
  </si>
  <si>
    <t>P/A Cēsu Kultūras un Tūrisma centrs</t>
  </si>
  <si>
    <t>Interaktīva ekspozīcija "Brīvības cīņas 1918-1920. Izsapņojot Latviju"</t>
  </si>
  <si>
    <t xml:space="preserve">Interaktīva ekspozīcija par Latvijas Brīvības cīņām Cēsu Vēstures un mākslas muzejā un interaktīva muzeja izglītojošā programma bērniem un jauniešiem, kur interesantā un saistošā veidā izskaidroti svarīgākie Brīvības cīņu notikumi un to nozīmē Latvijas valsts vēsturē. </t>
  </si>
  <si>
    <t>Ekspozīcijas mākslinieciskā sagatavošana</t>
  </si>
  <si>
    <t>Ekspozīcjas audio-vizuālo materiālu sagatavošana un iekārtošana</t>
  </si>
  <si>
    <t>Izglītojošās programmas maketa izstrāde</t>
  </si>
  <si>
    <t>SIA "Vidzemes koncertzāle"</t>
  </si>
  <si>
    <t>Lieluzvedums veltīts Brīvības cīņu 100gadei - Muzikāla hronika "1919. Visgarākā diena"</t>
  </si>
  <si>
    <r>
      <t>Latvijas Nacionālais simfoniskais orķestris kopā ar  smagā metāla grupu Relicseed un tā līderi Edgaru Rakovski veido koncertprogrammu-uzvedumu veltītu Cēsu brīvības kauju 100 gadadienai. Lieluzvedumā tiks atskaņoti metālsimfoniski aranžējumi, kuru autors ir komponists Platons Buravickis. 2019.gada 22.jūnijā Cēsu pils parkā plānots Cēsu brīvības cīņu 100gades lieluzvedums -</t>
    </r>
    <r>
      <rPr>
        <b/>
        <sz val="12"/>
        <color theme="1"/>
        <rFont val="Times New Roman"/>
        <family val="1"/>
        <charset val="186"/>
      </rPr>
      <t xml:space="preserve"> Muzikāla hronika "1919.Visgarākā diena"</t>
    </r>
    <r>
      <rPr>
        <sz val="12"/>
        <color theme="1"/>
        <rFont val="Times New Roman"/>
        <family val="1"/>
        <charset val="186"/>
      </rPr>
      <t>, kurā piedalīsies Latvijas Nacionālais Simfoniskais orķestris, smagā metāla grupa "Relicseed"un tās līderis Edgars Rakovskis, Igaunijas Nacionālais vīru koris. Režisors un scenogrāfs - Viesturs Kairišs. Libreta autors - Eduards Liniņš. Koncertuzvedumā tiks atskaņoti metālsimfoniski aranžējumi, kuru autors ir komponists Platons Buravickis. Koncertam plānots piesaistīt ļoti plašu, daudzveidīgu auditoriju.</t>
    </r>
  </si>
  <si>
    <t>HONORĀRI</t>
  </si>
  <si>
    <t>Programmas sagatavošana</t>
  </si>
  <si>
    <t>1.1.1</t>
  </si>
  <si>
    <t>1.1.2</t>
  </si>
  <si>
    <t>1.1.3</t>
  </si>
  <si>
    <t>Mūzikas aranžēšana</t>
  </si>
  <si>
    <t>1.1.4</t>
  </si>
  <si>
    <t>Režisors un scenogrāfs</t>
  </si>
  <si>
    <t>1.1.5</t>
  </si>
  <si>
    <t>Tērpu autore</t>
  </si>
  <si>
    <t>Programmas īstenošana</t>
  </si>
  <si>
    <t>1.2.1</t>
  </si>
  <si>
    <t>Solisti</t>
  </si>
  <si>
    <t>1.2.2</t>
  </si>
  <si>
    <t>Grupa</t>
  </si>
  <si>
    <t>1.2.3</t>
  </si>
  <si>
    <t>Orķestris</t>
  </si>
  <si>
    <t>1.2.5</t>
  </si>
  <si>
    <t>Koris</t>
  </si>
  <si>
    <t>Diriģents</t>
  </si>
  <si>
    <t>1.2.7</t>
  </si>
  <si>
    <t>Vadītājs/teicējs</t>
  </si>
  <si>
    <t>KOPĀ HONORĀRI:</t>
  </si>
  <si>
    <t>2.1</t>
  </si>
  <si>
    <t>Iekšējais transports</t>
  </si>
  <si>
    <t xml:space="preserve">kopējais apjoms </t>
  </si>
  <si>
    <t>KOPĀ TRANSPORTS:</t>
  </si>
  <si>
    <t>VIESNĪCAS UN ĒDINĀŠANA</t>
  </si>
  <si>
    <t>3.1</t>
  </si>
  <si>
    <t>Mākslinieku ēdināšana</t>
  </si>
  <si>
    <t xml:space="preserve">                        -</t>
  </si>
  <si>
    <t xml:space="preserve">                       -</t>
  </si>
  <si>
    <t>3.2</t>
  </si>
  <si>
    <t>Mākslinieku izmitināšana</t>
  </si>
  <si>
    <t>KOPĀ VIESNĪCAS UN ĒDINĀŠANA:</t>
  </si>
  <si>
    <t>TEHNISKAIS NODROŠINĀJUMS</t>
  </si>
  <si>
    <t>4.1</t>
  </si>
  <si>
    <t>Skatuves jumta konstrukcija</t>
  </si>
  <si>
    <t>4.2</t>
  </si>
  <si>
    <t>Skaņas aprīkojums un apskaņošana</t>
  </si>
  <si>
    <t>4.3</t>
  </si>
  <si>
    <t>Gaismas aprīkojums un gaismošana</t>
  </si>
  <si>
    <t>4.4</t>
  </si>
  <si>
    <t>Video aprīkojums</t>
  </si>
  <si>
    <t>4.5</t>
  </si>
  <si>
    <t>4.6</t>
  </si>
  <si>
    <t>Pārējais tehniskais nodrošinājums</t>
  </si>
  <si>
    <t>4.7</t>
  </si>
  <si>
    <t>Parka izmantošanas izmaksas</t>
  </si>
  <si>
    <t>KOPĀ TEHNISKAIS NODROŠINĀJUMS:</t>
  </si>
  <si>
    <t>AUTORTIESĪBU IZMAKSAS</t>
  </si>
  <si>
    <t>EKK 1100 (atlīdzības)</t>
  </si>
  <si>
    <t>Jaunradīts darbs (starptautiskās sadarbības ietvaros, Baltija-Skandināvija-Eiropa)</t>
  </si>
  <si>
    <t>Bērnu programma (oriģināldarbu "Traktopera" un "Kur pazudis Viktors Sapropelis" tehniskā sagatavošana un izrādīšana)</t>
  </si>
  <si>
    <t xml:space="preserve">Norises vietu labiekārtošana </t>
  </si>
  <si>
    <t>Festivāla centra ierīkošana, darbība un festivāla atklāšana</t>
  </si>
  <si>
    <t>Festivāla direktors (atalgojums 12 mēn.)</t>
  </si>
  <si>
    <t>Direktora asistents (atalgojums 12 mēn.)</t>
  </si>
  <si>
    <t>Literāri scēniska oratorija "Es nāku...", kas veltīta simtgadei, kad Latvijā varonīgās brīvības cīņās tika izcīnīta uzvara pār Bermontu</t>
  </si>
  <si>
    <t>Scenogrāfa honorārs/Dekorāciju izgatavošana</t>
  </si>
  <si>
    <t>honorārs/dekorācijas</t>
  </si>
  <si>
    <t>1150 vai 2312 vai 5232</t>
  </si>
  <si>
    <t>Kostīmu dizainera honorārs/Kostīmu izgatavošana</t>
  </si>
  <si>
    <t>honorārs/kostīmis</t>
  </si>
  <si>
    <t>1150 vai 2313</t>
  </si>
  <si>
    <t>Mūzikas aranžija, nošu partitūru pārlikšna orķestra grupām</t>
  </si>
  <si>
    <t>Gaismas režija, video režija</t>
  </si>
  <si>
    <t>Izdevumu atšifrējums Nr. 49_</t>
  </si>
  <si>
    <t>Izdevumu atšifrējums Nr. 51</t>
  </si>
  <si>
    <t>Izdevumu atšifrējums Nr. 65</t>
  </si>
  <si>
    <t xml:space="preserve">VSIA "Latvijas Koncerti" </t>
  </si>
  <si>
    <t xml:space="preserve">Kultūras ministrija </t>
  </si>
  <si>
    <t>Baltijas mūzikas festivāls Zviedrijā ar Latvijas profesionālo mūziķu piedalīšanos</t>
  </si>
  <si>
    <t xml:space="preserve">Avio biļetes </t>
  </si>
  <si>
    <t xml:space="preserve">40 avio biļetes </t>
  </si>
  <si>
    <t xml:space="preserve">Avio biļetes čelliem </t>
  </si>
  <si>
    <t xml:space="preserve">4 avio biļetes </t>
  </si>
  <si>
    <t xml:space="preserve">Solistes starptautiskais lidojums </t>
  </si>
  <si>
    <t>Avio biļete māksliniekam</t>
  </si>
  <si>
    <t xml:space="preserve">Sauszemes transporta izmaksas instrumentu pārvadāšanai </t>
  </si>
  <si>
    <t xml:space="preserve">kravas transports </t>
  </si>
  <si>
    <t xml:space="preserve">Orķestra transfērs Zviedrijā </t>
  </si>
  <si>
    <t xml:space="preserve">1 autobuss </t>
  </si>
  <si>
    <t xml:space="preserve">Dienas naudas Zviedrijā </t>
  </si>
  <si>
    <t>40 pers x 6 dienas</t>
  </si>
  <si>
    <t>Ceļojuma apdrošināšana</t>
  </si>
  <si>
    <t>40 personas</t>
  </si>
  <si>
    <t>Atlīdzība māksliniekiem (2)</t>
  </si>
  <si>
    <t xml:space="preserve">5 koncerti </t>
  </si>
  <si>
    <t xml:space="preserve">Papildus mūziķu honorārs </t>
  </si>
  <si>
    <t>5 koncerti x 2 pers</t>
  </si>
  <si>
    <t xml:space="preserve">Izmitināšana viesnīcā </t>
  </si>
  <si>
    <t>41 pers x 5 naktis</t>
  </si>
  <si>
    <t>8_</t>
  </si>
  <si>
    <t>VSIA "Latvijas Koncerti"</t>
  </si>
  <si>
    <r>
      <t xml:space="preserve">Piezīmes </t>
    </r>
    <r>
      <rPr>
        <sz val="12"/>
        <color indexed="8"/>
        <rFont val="Times New Roman"/>
        <family val="1"/>
      </rPr>
      <t>(ja valsts budžeta iestāde, tad jānorāda EKK)</t>
    </r>
  </si>
  <si>
    <t>Viesnīca un vietējais transports</t>
  </si>
  <si>
    <t>viesnīca un transports</t>
  </si>
  <si>
    <t>dienas naudas 13 dienas x 14 pers.x 40 eur</t>
  </si>
  <si>
    <t>dienas naudas 10 dienas x 12 pers.x 40 eur</t>
  </si>
  <si>
    <t>26 personas (Rīga -Ņujorka-Toronto-Rīga)</t>
  </si>
  <si>
    <t>26 personas (Toronto-Durham/Raleigh)</t>
  </si>
  <si>
    <t>26 personas (Ņujorka) 3 naktis</t>
  </si>
  <si>
    <t>26 personas (Toronto) 1 nakts</t>
  </si>
  <si>
    <t xml:space="preserve">26 pers.x 190 eur </t>
  </si>
  <si>
    <t>"Neoarktika", Londona,  Lielbritānija</t>
  </si>
  <si>
    <t>5 dienas x 19 pers.x 63 eur</t>
  </si>
  <si>
    <t>3 dienas x 2 pers.x 63 eur</t>
  </si>
  <si>
    <t xml:space="preserve">21 persona </t>
  </si>
  <si>
    <t>21 persona x 451 eur</t>
  </si>
  <si>
    <t>1 pers.x 4 naktis, 2 pers.x 2  naktis x 210 eur</t>
  </si>
  <si>
    <t>Projekts "P.Vasks. Gadalaiki"</t>
  </si>
  <si>
    <t>honorārs (IIN iekļauts)</t>
  </si>
  <si>
    <t>Projekts "Neredzama iedarbība"</t>
  </si>
  <si>
    <t>Lielbritānijas dejotāji</t>
  </si>
  <si>
    <t>Latvijas dejotāji</t>
  </si>
  <si>
    <t>Komponistu jaundarbi</t>
  </si>
  <si>
    <t>Viesnīca māksliniekiem</t>
  </si>
  <si>
    <t>6 pers. x 2 naktis x 210 EUR (IIN iekļauts)</t>
  </si>
  <si>
    <t>Avio biļetes māksliniekiem</t>
  </si>
  <si>
    <t>6 pers. x 300 EUR</t>
  </si>
  <si>
    <t>Tērpu noma</t>
  </si>
  <si>
    <t>tērpi (PVN iekļauts)</t>
  </si>
  <si>
    <t>gaismas (PVN iekļauts)</t>
  </si>
  <si>
    <t>apskaņošana (PVN iekļauts)</t>
  </si>
  <si>
    <t>Kameras, projektora, ekrāna noma</t>
  </si>
  <si>
    <t>scenogrāfija (PVN iekļauts)</t>
  </si>
  <si>
    <t>5 pers. x 5 dienas x 63 EUR</t>
  </si>
  <si>
    <t>5 pers. x 4 naktis x 150 EUR</t>
  </si>
  <si>
    <t>5 pers. x 5 dienas x 1,2 EUR</t>
  </si>
  <si>
    <r>
      <rPr>
        <b/>
        <i/>
        <sz val="12"/>
        <color indexed="8"/>
        <rFont val="Times New Roman"/>
        <family val="1"/>
      </rPr>
      <t xml:space="preserve">Rothko In Jazz </t>
    </r>
    <r>
      <rPr>
        <i/>
        <sz val="12"/>
        <color indexed="8"/>
        <rFont val="Times New Roman"/>
        <family val="1"/>
      </rPr>
      <t>Londona, New York, Beļģija</t>
    </r>
  </si>
  <si>
    <r>
      <t xml:space="preserve">Piezīmes                                                                </t>
    </r>
    <r>
      <rPr>
        <sz val="12"/>
        <color indexed="8"/>
        <rFont val="Times New Roman"/>
        <family val="1"/>
      </rPr>
      <t>(ja valsts budžeta iestāde, tad jānorāda EKK)</t>
    </r>
  </si>
  <si>
    <t>Atlīdzība māksliniekiem (6)</t>
  </si>
  <si>
    <t xml:space="preserve">Aviobiļetes (6) </t>
  </si>
  <si>
    <t>viesnīca Londonā</t>
  </si>
  <si>
    <t>Brisele</t>
  </si>
  <si>
    <t>Tehniskie izdevumi (biļetes)</t>
  </si>
  <si>
    <t>Barišņikova centrs</t>
  </si>
  <si>
    <t>Londona</t>
  </si>
  <si>
    <r>
      <t>Baltijas valstu nacionālo mākslas muzeju kopizstāde “Simbolisms Baltijas valstu mākslā” 2018. gadā Orsē muzejā (</t>
    </r>
    <r>
      <rPr>
        <b/>
        <i/>
        <sz val="12"/>
        <color theme="1"/>
        <rFont val="Times New Roman"/>
        <family val="1"/>
        <charset val="186"/>
      </rPr>
      <t>Musée d'Orsay</t>
    </r>
    <r>
      <rPr>
        <b/>
        <sz val="12"/>
        <color theme="1"/>
        <rFont val="Times New Roman"/>
        <family val="1"/>
        <charset val="186"/>
      </rPr>
      <t>) Parīzē, Francijā</t>
    </r>
  </si>
  <si>
    <t>Izstādes kuratora darbs: koncepcijas izstrāde un īstenošanas uzraudzība visā projekta norises gaitā</t>
  </si>
  <si>
    <t>Autordarbs</t>
  </si>
  <si>
    <t>Izstādes kataloga sagatavošana: sastādīšana, teksti, rediģēšana</t>
  </si>
  <si>
    <t>Izstādes kataloga sagatavošana: Baltijas sadaļas teksti, bibliogrāfijas, mākslas darbu apraksti, vizuālā materiāla atlase u.c.</t>
  </si>
  <si>
    <t>Pakalpojumu komplekts</t>
  </si>
  <si>
    <t>Apdrošin. polise</t>
  </si>
  <si>
    <t>Mākslas darbu transportēšana (Rīga-Parīze-Rīga) un kastu nodrošināšana</t>
  </si>
  <si>
    <t>Izstādes un tās pavadošās programmas publicitātes, reklāmas un reprezentācijas pasākumu nodrošināšana Latvijā un Francijā</t>
  </si>
  <si>
    <t>Komandējumu izdevumi (transports, naktsmītnes, dienas nauda, apdrošināšana kurjeriem, restauratoriem, darba grupai u.c. projekta dalībniekiem) izstādes un tās pavadošās programmas sagatavošanai un nodrošināšanai projekta norises gaitā</t>
  </si>
  <si>
    <t>Komandējumivismaz 20 personām</t>
  </si>
  <si>
    <t>Piemaksa par starptautiska projekta vadīšanu</t>
  </si>
  <si>
    <t>Izstādi pavadošās zinātniskās konferences dokumentējošās publikācijas sastādīšana</t>
  </si>
  <si>
    <t>Autordarbu komplekts</t>
  </si>
  <si>
    <t>Izstādi pavadošās zinātniskās konferences dokumentējošās publikācijas sagatavošana, izdošana, druka</t>
  </si>
  <si>
    <t>Mākslas darbu fotografēšana izstādes kataloga un publicitātes materiālu vajadzībām</t>
  </si>
  <si>
    <t>Mākslas darbu sagatavošana eksponēšanai (restaurācijas, konservācijas, rāmēšana u.tml. materiāli un nodrošinājums)</t>
  </si>
  <si>
    <t>Sagatavoti mākslas darbi</t>
  </si>
  <si>
    <t>Tulkojumi organizatoriskajām un publicitātes vajadzībām izstādes un tās pavadošās programmas nodrošināšanai projekta norises gaitā</t>
  </si>
  <si>
    <t>LATVIJAS DALĪBA LONDONAS DIZAINA BIENNĀLĒ 2018
Londonas grāmatu tirgus 2018. gada kultūras programmas ietvaros</t>
  </si>
  <si>
    <t>Latvijas ekspozīcijas LDB 2018 idejas koncepcijas izveide un tehniskā projekta izstrāde</t>
  </si>
  <si>
    <t>Oficiālie dalības maksājumi LDB 2018</t>
  </si>
  <si>
    <t>maksājumu komplekts</t>
  </si>
  <si>
    <t>Latvijas ekspozīcijas LDB 2018 tekstu tulkojumi un redakcija</t>
  </si>
  <si>
    <t>tekstu komplekts</t>
  </si>
  <si>
    <t>Latvijas ekspozīcijas LDB 2018 grafiskās identitātes izstrāde</t>
  </si>
  <si>
    <t>skiču komplekts</t>
  </si>
  <si>
    <t>Latvijas ekspozīcijas LDB 2018 informatīvo aktivitāšu projekta izstrāde</t>
  </si>
  <si>
    <t>Latvijas ekspozīcijas LDB 2018 tehniskā realizācija, transports un organizācija</t>
  </si>
  <si>
    <t>pakalpojumu komplekts</t>
  </si>
  <si>
    <t>Trīs Baltijas valstu 20.-30. gadu grāmatniecības un kartogrāfijas priekšizpēte un ekspozīcijas zinātniskās koncepcijas izstrāde, t.sk. komandējumi</t>
  </si>
  <si>
    <t>koncepcija</t>
  </si>
  <si>
    <t>1000, 
2000</t>
  </si>
  <si>
    <t>Izstādes objektu deponēšana, transportēšana, uzbūve, pavadošo pasākumu tehniskais, satura un komunikācijas nodrošinājums, kataloga izstrāde</t>
  </si>
  <si>
    <t>Izstādes un izglītojošās programmas koncepcija, norise, pavadošie pasākumi</t>
  </si>
  <si>
    <t>1000,
 2000</t>
  </si>
  <si>
    <t>Projekta satura un administratīvā vadība, satura izstrāde un komunikācija</t>
  </si>
  <si>
    <t>Projekta administratīvā un satura vadība</t>
  </si>
  <si>
    <t>Satura izstrāde - izstādes kurators, kuratora asistents, zinātniskie konsultanti, eksperti, lektori, izglītojošā programma, darbnīcu vadītāji, kataloga un izstādes tekstu izstrāde, adaptācija,  rediģēšana, korektūra, redaktūra, tulkošana un materiāli utml.</t>
  </si>
  <si>
    <t>Izstādes un kataloga izstrādāts saturs</t>
  </si>
  <si>
    <t>Izstādes grafiskais un dizaina risinājums, scenogrāfija, multimediji</t>
  </si>
  <si>
    <t>grafiskais, dizaina, multimediju risinājums</t>
  </si>
  <si>
    <t>Izstādes tehniskais nodrošinājums</t>
  </si>
  <si>
    <t xml:space="preserve">Izstādes objektu deponēšana, transports, apdrošināšana, izveide, tehniskais nodrošinājums, (interaktīvo elementu izstrāde, tehnikas iegāde, īre utt.) un uzbūve </t>
  </si>
  <si>
    <r>
      <t xml:space="preserve">Atlīdzība komponistam </t>
    </r>
    <r>
      <rPr>
        <sz val="12"/>
        <color rgb="FFFF0000"/>
        <rFont val="Times New Roman"/>
        <family val="1"/>
        <charset val="186"/>
      </rPr>
      <t>**</t>
    </r>
  </si>
  <si>
    <r>
      <t xml:space="preserve">Komandējuma dienas naudas orķestra mūziķiem un administrācijai (9 dienas x 40,00 eur/dienā x 57 personas) </t>
    </r>
    <r>
      <rPr>
        <sz val="12"/>
        <color rgb="FFFF0000"/>
        <rFont val="Times New Roman"/>
        <family val="1"/>
        <charset val="186"/>
      </rPr>
      <t>***</t>
    </r>
  </si>
  <si>
    <r>
      <t xml:space="preserve">Starptautiskā transporta izmaksas orķestra mūziķiem un administrācijai, kā arī mūzikas instrumentiem (57 personas un 8 mūzikas instrumenti x 720 eur) </t>
    </r>
    <r>
      <rPr>
        <sz val="12"/>
        <color rgb="FFFF0000"/>
        <rFont val="Times New Roman"/>
        <family val="1"/>
        <charset val="186"/>
      </rPr>
      <t>***</t>
    </r>
  </si>
  <si>
    <t>Apdrošināšana orķestra mūziķiem, administrācijas pārstāvjiem (21,70eur x 57 personas)</t>
  </si>
  <si>
    <t>Vīzas orķestra mūziķiem un administrācijai (98eur x 57 personas)</t>
  </si>
  <si>
    <t>Transporta izmaksas Latvijā (Liepāja - lidosta "Viļņa"; lidosta "Viļņa" - Liepāja)</t>
  </si>
  <si>
    <t>Izdevumu atšifrējums Nr. 83</t>
  </si>
  <si>
    <t>Izrāžu materiālās izmaksas</t>
  </si>
  <si>
    <t>Izdevumu atšifrējums Nr. 85</t>
  </si>
  <si>
    <t>Izdevumu atšifrējums Nr. 84-2</t>
  </si>
  <si>
    <t>Izdevumu atšifrējums Nr. 84-1</t>
  </si>
  <si>
    <t>Izdevumu atšifrējums Nr. 98-103</t>
  </si>
  <si>
    <t>Izdevumu atšifrējums Nr. 97</t>
  </si>
  <si>
    <t>Latvijas valsts simtgades atzīmēšana Londonas grāmatu tirgus 2018. gada kultūras programmas ietvaros Apvienotajā Karalistē: vizuālā māksla ar papildprogrammu 2017. un 2018. gadā.</t>
  </si>
  <si>
    <t>Izdevumu atšifrējums Nr. 52-56</t>
  </si>
  <si>
    <t>mākslinieciskais vadītājs</t>
  </si>
  <si>
    <t>scenogrāfs/videomākslinieks</t>
  </si>
  <si>
    <t>tautas mūzikas instrumentu grupa</t>
  </si>
  <si>
    <t>Soliste</t>
  </si>
  <si>
    <t>Vokālinstrumentālā skaņdarba "Baltijas dziesmas.Lūgšana jūrai" pasaules pirmatskaņojums Rīgā 09.12.2017</t>
  </si>
  <si>
    <t xml:space="preserve">Multimediāla projekta "Vulkānu simfonija" pasaules pirmatskaņojums Cēsīs, 10.03.2018 </t>
  </si>
  <si>
    <r>
      <t>S</t>
    </r>
    <r>
      <rPr>
        <b/>
        <sz val="12"/>
        <color theme="1"/>
        <rFont val="Times New Roman"/>
        <family val="1"/>
        <charset val="186"/>
      </rPr>
      <t>imfoniskās mūzikas jaundarba pasūtīšana</t>
    </r>
  </si>
  <si>
    <t>Koncerta obojai un orķestrim pasaules pirmatskaņojums Rīgā 05.10.2018</t>
  </si>
  <si>
    <t>Honorārs komponistam</t>
  </si>
  <si>
    <r>
      <t xml:space="preserve">Multimediāla jaundarba koka pūšamo instrumenu ansamblim </t>
    </r>
    <r>
      <rPr>
        <b/>
        <sz val="12"/>
        <color theme="1"/>
        <rFont val="Times New Roman"/>
        <family val="1"/>
        <charset val="186"/>
      </rPr>
      <t xml:space="preserve">pirmatskaņojums Rīgā un Cēsīs 2019.gada 23.augustā </t>
    </r>
  </si>
  <si>
    <t xml:space="preserve">Solista viesnīcas izmaksas Rīgā </t>
  </si>
  <si>
    <t>Solista ceļa izdevumi</t>
  </si>
  <si>
    <t xml:space="preserve">Solista honorārs </t>
  </si>
  <si>
    <t xml:space="preserve">LNSO un VAK "Latvija" dienas nauda Cēsīs </t>
  </si>
  <si>
    <t xml:space="preserve">Diriģenta honorārs </t>
  </si>
  <si>
    <t xml:space="preserve">Solistes honorārs </t>
  </si>
  <si>
    <t>"Gaismas raksti" 4 koncerti, Latvijas Nacionālā bibliotēka</t>
  </si>
  <si>
    <t>I. Kalniņa operas "Spēlēju, dancoju" jauniestudējums</t>
  </si>
  <si>
    <t xml:space="preserve">Starptautisks teātra forums </t>
  </si>
  <si>
    <t>Kopienu teātra projekts "Šekspīrs satiek Blaumani"</t>
  </si>
  <si>
    <t>Darba devēja valsts soc.apdrošināšanas iemaksas, (tikai uzņēmuma līgumiem/darba līgumiem)</t>
  </si>
  <si>
    <t>Latviešu oriģinālbalets "Antonija#Silmačos"</t>
  </si>
  <si>
    <t xml:space="preserve">Latvijas Radio Bigbenda tūre ASV </t>
  </si>
  <si>
    <r>
      <rPr>
        <b/>
        <i/>
        <sz val="12"/>
        <color theme="1"/>
        <rFont val="Times New Roman"/>
        <family val="1"/>
        <charset val="186"/>
      </rPr>
      <t>Baltic Jazz Trio</t>
    </r>
    <r>
      <rPr>
        <i/>
        <sz val="12"/>
        <color theme="1"/>
        <rFont val="Times New Roman"/>
        <family val="1"/>
        <charset val="186"/>
      </rPr>
      <t xml:space="preserve"> Kanādas tūre </t>
    </r>
  </si>
  <si>
    <t>Latvijas valsts simtgades operas iestudējums bērniem</t>
  </si>
  <si>
    <t>Programmas mākslinieciskais vadītājs, koncertmeistars</t>
  </si>
  <si>
    <t>LNSO līdzdalība starptautiskā projektā Ascolta! (programma Creative Europe)</t>
  </si>
  <si>
    <t>LNSO koncerti Eiropā: Francijā un Šveicē 2017. gadā un Francijā, Vācijā, Šveicē, Lietuvā, Slovākijā 2018. gadā</t>
  </si>
  <si>
    <t>VSIA "Latvijas koncerti" organizēts Baltijas mūzikas festivāls Berlīnē</t>
  </si>
  <si>
    <t>VSIA "Latvijas koncerti" organizēta Latvijas Radio kora turneja Amerikas Savienotajās Valstīs, Kanādā</t>
  </si>
  <si>
    <t>VSIA "Latvijas koncerti" organizētas divas deju izrādes</t>
  </si>
  <si>
    <t>Latvijas Nacionālās bibliotēkas ceļojošā izstāde "Tiks aizliegts. Baltijas grāmata 1918–1940" sadarbībā ar Igaunijas un Lietuvas nacionālajām bibliotēkām Tallinā, Rīgā, Viļņā</t>
  </si>
  <si>
    <t>Izstāde "Luters. Pagrieziens"  Strasbūrā un Rīgā</t>
  </si>
  <si>
    <t>Latvijas Nacionālās operas un baleta apmaiņas viesizrādes Tallinā</t>
  </si>
  <si>
    <t>Latvijas Nacionālās operas un baleta apmaiņas viesizrādes Viļņā</t>
  </si>
  <si>
    <t>Liepājas simfoniskais orķestra koncerttūre 2018.gadā Indijā</t>
  </si>
  <si>
    <t>Latvijas Kultūras akadēmijas un Eiropas teātra akadēmiju platformas (PLETA) projekts</t>
  </si>
  <si>
    <t>Latvijas dalība mākslas festivālā "Les Boreales" Kānā, Normandijā, Francijā 2018. Gada novembrī. Baltijas valstis goda viesu statusā.</t>
  </si>
  <si>
    <t>Baltijas valstu simtgades sadarbības projekti skatuves mākslas nozarē Latvijā, Igaunijā un Lietuvā.</t>
  </si>
  <si>
    <t>Latvijas valsts simtgades atzīmēšana Francijā un Beļģijā: vizuālā māksla, 2018.gadā.</t>
  </si>
  <si>
    <t>Latvijas valsts simtgades svinībām veltīta latviešu mūzikas prezentācija Ziemeļamerikā.</t>
  </si>
  <si>
    <t>Latvijas valsts simtgades kulminācijas programmas nodrošināšana, t.sk. radošie, tehniskie, drošības pasākumi, svētku noformējums, gaismas uzvedums, satiksmes regulēšanas un sabiedriskās kārtības nodrošināšana, t. sk.</t>
  </si>
  <si>
    <t>54.1.3.  koncerts "18.11" pie Brīvības pieminekļa</t>
  </si>
  <si>
    <t>54.1.2.  koncerts "Mīlestības vārdā. 18+"</t>
  </si>
  <si>
    <t>54.1.1. 18. novembra Latvijas daudzināšanas pasākumi reģionos un Rīgā</t>
  </si>
  <si>
    <t>Latvijas valsts simtgadei veltītu ozolu stādīšanas akcija "Apskauj Latviju" Latvijas pierobežas pašvaldībās un akcijas noslēguma pasākums Latvijas Nacionālajā bibliotēkā</t>
  </si>
  <si>
    <t>Koncerta režija</t>
  </si>
  <si>
    <t>KM, Rēzeknes novada pašvaldība, Madonas novada pašvaldība, Dundagas novada Kolkas pagasta pārvalde, Bauskas Kultūras centrs, Alsungas novada pašvaldība, Īpaši aizsargājamais kultūras piemineklis – Turaidas muzejrezervāts</t>
  </si>
  <si>
    <t>KM, Rēzeknes novada pašvaldība, Madonas novada pašvaldība, Dundagas novada Kolkas pagasta pārvalde, Bauskas Kultūras centrs, Alsungas novada pašvaldība Īpaši aizsargājamais kultūras piemineklis – Turaidas muzejrezervāts</t>
  </si>
  <si>
    <t>18. novembra rīta ieskandināšanas pasākums Rīgā un reģionos</t>
  </si>
  <si>
    <t>18. novembra rīta ieskandināšanas pasākums reģionos (transports, tehniskais nodrošinājums, mākslinieciskās un tehniskās izmaksas</t>
  </si>
  <si>
    <t>Rēzeknes novada pašvaldība</t>
  </si>
  <si>
    <t xml:space="preserve">1.2. </t>
  </si>
  <si>
    <t>Madonas novada pašvaldība</t>
  </si>
  <si>
    <t>Dundagas novada Kolkas pagasta pārvalde</t>
  </si>
  <si>
    <t>Īpaši aizsargājamais kultūras piemineklis – Turaidas muzejrezervāts</t>
  </si>
  <si>
    <t>Alsungas novada pašvaldība</t>
  </si>
  <si>
    <t>Bauskas Kultūras centrs</t>
  </si>
  <si>
    <t xml:space="preserve">2. </t>
  </si>
  <si>
    <t>18. novembra rīta ieskandināšanas pasākumi Rīgā</t>
  </si>
  <si>
    <t xml:space="preserve">2.1. </t>
  </si>
  <si>
    <t>Organizatoriskās un administratīvās izmaksas</t>
  </si>
  <si>
    <t>Transports u.c.</t>
  </si>
  <si>
    <t>PVN (21%)</t>
  </si>
  <si>
    <t>Tehniskais nodrošinājums (skaņa, gaisma)</t>
  </si>
  <si>
    <t>Citas tehniskās izmaksas</t>
  </si>
  <si>
    <t>muzikālais vadītājs</t>
  </si>
  <si>
    <t>videomāksliniece</t>
  </si>
  <si>
    <t>videooperators</t>
  </si>
  <si>
    <t>scenārijs</t>
  </si>
  <si>
    <t>aranžējumi/instrumentālie</t>
  </si>
  <si>
    <t>kordiriģenti/ 10 kori</t>
  </si>
  <si>
    <t>aranžējumi korim</t>
  </si>
  <si>
    <t>pūtēju orķestris</t>
  </si>
  <si>
    <t>Tautas instrumenti</t>
  </si>
  <si>
    <t>Mūziķi</t>
  </si>
  <si>
    <t>Scenogrāfa/mākslinieka asistents</t>
  </si>
  <si>
    <t>Režisora asistents</t>
  </si>
  <si>
    <t xml:space="preserve">Izpildproducenta asistents </t>
  </si>
  <si>
    <t>Asistenti-koordinatori UL</t>
  </si>
  <si>
    <t>Grima māksliniece UL</t>
  </si>
  <si>
    <t xml:space="preserve"> Izdevumi koncerta "Mīlestības vārdā.18+" realizēšanai 2018.gada 19.novembrī</t>
  </si>
  <si>
    <t>Līguma priekšmets</t>
  </si>
  <si>
    <t>Neto</t>
  </si>
  <si>
    <t>Nodokļi</t>
  </si>
  <si>
    <t>Scenārija autors</t>
  </si>
  <si>
    <t>t.sk.veicamie pienākumi - Detalizēta koncerta scenārija izstrāde</t>
  </si>
  <si>
    <t>Skaņu režisors, audio materiālu producents</t>
  </si>
  <si>
    <t>t.sk.veicamie pienākumi - Skaņas režija un audio materiālu producēšana</t>
  </si>
  <si>
    <t>Mākslinieciskā vadītāja asistents, solo, taustiņinstrumenti, piebalss, elektronika</t>
  </si>
  <si>
    <t xml:space="preserve">t.sk.veicamie pienākumi - Muzikālās aranžijas un elektronisko risinājumu sagatavošana; Muzikālā materiāla sagatavošanas fāze (mēģinājumi); Muzikālais pavadījums, vokāls;Solists </t>
  </si>
  <si>
    <t>Vokālie aranžējumi</t>
  </si>
  <si>
    <t>t.sk.veicamie pienākumi - Vokālo aranžējumu sagatavošana; Solists</t>
  </si>
  <si>
    <t>t.sk.veicamie pienākumi - Koncerta režija</t>
  </si>
  <si>
    <t xml:space="preserve">Tērpu dizaina radīšana un tērpu izgatavošana </t>
  </si>
  <si>
    <t>Videografikas izveide</t>
  </si>
  <si>
    <t>t.sk.veicamie pienākumi - Koncerta video materiālu tehniskā izstrāde</t>
  </si>
  <si>
    <t>Basģitāra, piebalss</t>
  </si>
  <si>
    <t>t.sk.veicamie pienākumi - Muzikālā materiāla sagatavošanas fāze (mēģinājumi); Muzikālais pavadījums, vokāls</t>
  </si>
  <si>
    <t xml:space="preserve">Sitaminstrumenti, elektronika </t>
  </si>
  <si>
    <t>t.sk.veicamie pienākumi - Muzikālā materiāla sagatavošanas fāze  (mēģinājumi); Muzikālais pavadījums, elektronika</t>
  </si>
  <si>
    <t>Elektriskā ģitāra elektronika, piebalss</t>
  </si>
  <si>
    <t>t.sk.veicamie pienākumi - Muzikālā materiāla sagatavošanas fāze  (mēģinājumi); Muzikālais pavadījums, vokāls</t>
  </si>
  <si>
    <t>Elektriskā ģitāra</t>
  </si>
  <si>
    <t xml:space="preserve">t.sk.veicamie pienākumi - Muzikālās aranžijas; Muzikālā materiāla sagatavošanas fāze (mēģinājumi); Muzikālais pavadījums; Solists </t>
  </si>
  <si>
    <t>Aranžiju izveide pūšaminstrumentu sastāvam un izpildījums (pūšaminstrumenti, piebalss)</t>
  </si>
  <si>
    <t xml:space="preserve">t.sk.veicamie pienākumi - Pūtēju instrumentu sastāva aranžējumu sagatavošana; Muzikālais pavadījums </t>
  </si>
  <si>
    <t>Pūšaminstrumenti, piebalss</t>
  </si>
  <si>
    <t>t.sk.veicamie pienākumi - Projekta vadība, mēģinājumu veidošana un pārraudzība; Mēģinājumu procesu vadība; koncepcijas izstrāde</t>
  </si>
  <si>
    <t>Aranžijas, taustiņinstrumenti, solo, elektronika, solo</t>
  </si>
  <si>
    <t xml:space="preserve">videografiku saturiskā izstrāde un vizuālās identitātes izveide </t>
  </si>
  <si>
    <t>t.sk.veicamie pienākumi - Koncerta video satura izstrāde; Vizuālās identitātes izstrāde; Komunikācijas materiālu izstrāde</t>
  </si>
  <si>
    <t>ierakstu studijas īre</t>
  </si>
  <si>
    <t>grimēšanas pakalpojumi</t>
  </si>
  <si>
    <t>Tehniskās izmaksas  kopā:</t>
  </si>
  <si>
    <t>iepirkuma eksperts</t>
  </si>
  <si>
    <t>eksperta pakalpojumi un konsultāciju sniegšana - dokumentācijas izstrādei iepirkuma vajadzībām</t>
  </si>
  <si>
    <t>koordinācija un virsuzraudzība</t>
  </si>
  <si>
    <t xml:space="preserve">Citi kopā: </t>
  </si>
  <si>
    <t xml:space="preserve">PAVISAM KOPĀ: </t>
  </si>
  <si>
    <t>bez nodokļiem</t>
  </si>
  <si>
    <t>nodokļi</t>
  </si>
  <si>
    <t>Biznesa informācijas centrs "Magnetic Latvia" starptautiskajā lidostā "Rīga" izbūve, iekārtojuma izgatavošana un uzstādīšana</t>
  </si>
  <si>
    <t>2000; 5000</t>
  </si>
  <si>
    <t>video sižetu sērija</t>
  </si>
  <si>
    <t>Biznesa informācijas centrs "Magnetic Latvia" laukuma īre un darbības nodrošināšana, prezentācijas materiāli</t>
  </si>
  <si>
    <t>1000; 2000</t>
  </si>
  <si>
    <t>Starptautisks uzņēmējdarbības forums "Atklāj jaunas biznesa iespējas" 2018. gada 20.–21. jūnijā</t>
  </si>
  <si>
    <t>forums</t>
  </si>
  <si>
    <t>2000, 5000</t>
  </si>
  <si>
    <t>"Latvija 100" vietējā tūrisma veicināšanas kampaņas izstrāde un realizācija</t>
  </si>
  <si>
    <t xml:space="preserve">Kultūras ministrijā iesniegta aktualizētā tāme 14.12.2018. </t>
  </si>
  <si>
    <t>Summa ar nodokļiem KOPĀ</t>
  </si>
  <si>
    <t>Pasākums Dzegužkalnā (ārpakalpojums)</t>
  </si>
  <si>
    <t>Pasākums Brīvības laukumā (ārpakalpojums)</t>
  </si>
  <si>
    <t>skatuves  un gaismas koncepciju tehnisko risinājumu izstrāde un koncepcijas uzraudzība</t>
  </si>
  <si>
    <t>Radošās izmaksas (46 personas)</t>
  </si>
  <si>
    <t>video materiāla veidošanas tehnisko izmaksu tāme - tehnikas īre - pacēlāji, droni, operatori, video tehnikas noma</t>
  </si>
  <si>
    <t>Mākslinieciskās izmaksas t. sk:</t>
  </si>
  <si>
    <t>Tehniskā tāme. T. sk.:</t>
  </si>
  <si>
    <t>Latvijas Nacionālā teātra tāme pasākumam "Svinīgais notikums pie Brīvības pieminekļa 
2018. gada 18. novembrī"</t>
  </si>
  <si>
    <t>Mākslinieciskās daļas izpildproducents</t>
  </si>
  <si>
    <t>t.sk.veicamie pienākumi - Koncerta mākslinieciskā vadība un muzikālās daļas režija; Muzikālās aranžijas; Muzikālā materiāla sagatavošanas fāze (mēģinājumi); Muzikālais pavadījums, vokāls; solists</t>
  </si>
  <si>
    <t xml:space="preserve">Mākslinieciskās izmaksas kopā: </t>
  </si>
  <si>
    <t>Friziere/grimētāja UL</t>
  </si>
  <si>
    <t>Tehniskais nodrošinājums (ārpakalpojums) - scenogrāfija, podestūra, gaismas un skaņa nodrošinājums, retranslācijas ekrāni, norobežojošās konstrukcijas, NMPD, WC, apsardze, tehniskā producēšana u.c.</t>
  </si>
  <si>
    <t>Vizuālā identitāte - šalles, lietusmēteļi, šineļu noma, nozīmītes, karoga lenta, rekvizītu, izgatavošana</t>
  </si>
  <si>
    <t>Organizatoriskās izmaksas - telpu noma mēģinājumiem, nošu grāmatas, ūdens, ceļa, transporta un viesnīcas izdevumi</t>
  </si>
  <si>
    <t>12.11.2018.</t>
  </si>
  <si>
    <t xml:space="preserve">Administratīvās izmaksas (t. sk. producenta, jurista, iepirkuma speciālista, finansista atlīdzība) </t>
  </si>
  <si>
    <t xml:space="preserve">Pilna apjoma tehniskās producēšanas ārpakalpojums (t. sk. scenogrāfijas un skatuves konstrukcijas uzbūve un demontāžā, apskaņošanas un apgaismošanas sistēmas nodrošinājums, video sistēmas nodrošinājums, teritorijas iekārtošana, norobežošana un sakopšana u.c.) </t>
  </si>
  <si>
    <t>Vēsturnieka dalība ekspozīcijas "Pagaidu valdības seši mēneši Liepājā" saturiskajā izstrādē</t>
  </si>
  <si>
    <t>Latviešu oriģināldramaturģijas jauniestudējums</t>
  </si>
  <si>
    <t>Laikmetīgā opera</t>
  </si>
  <si>
    <t xml:space="preserve">Latviešu oriģināldramaturģijas darbs </t>
  </si>
  <si>
    <t xml:space="preserve">Pilsētvides instalācija-vizuālās māksas darbs </t>
  </si>
  <si>
    <t xml:space="preserve">Komponista honorārs </t>
  </si>
  <si>
    <t xml:space="preserve">Libreta autora honorārs </t>
  </si>
</sst>
</file>

<file path=xl/styles.xml><?xml version="1.0" encoding="utf-8"?>
<styleSheet xmlns="http://schemas.openxmlformats.org/spreadsheetml/2006/main">
  <numFmts count="16">
    <numFmt numFmtId="41" formatCode="_-* #,##0_-;\-* #,##0_-;_-* &quot;-&quot;_-;_-@_-"/>
    <numFmt numFmtId="43" formatCode="_-* #,##0.00_-;\-* #,##0.00_-;_-* &quot;-&quot;??_-;_-@_-"/>
    <numFmt numFmtId="164" formatCode="_-* #,##0_-;\-* #,##0_-;_-* &quot;-&quot;??_-;_-@_-"/>
    <numFmt numFmtId="165" formatCode="0."/>
    <numFmt numFmtId="166" formatCode="&quot; &quot;* #,##0&quot; &quot;;&quot;-&quot;* #,##0&quot; &quot;;&quot; &quot;* &quot;-&quot;??&quot; &quot;"/>
    <numFmt numFmtId="167" formatCode="_-[$€-2]\ * #,##0.00_-;\-[$€-2]\ * #,##0.00_-;_-[$€-2]\ * &quot;-&quot;??_-;_-@_-"/>
    <numFmt numFmtId="168" formatCode="0.000"/>
    <numFmt numFmtId="169" formatCode="[$€-426]\ #,##0.00"/>
    <numFmt numFmtId="170" formatCode="\ * #,##0\ ;&quot;-&quot;* #,##0\ ;\ * &quot;-&quot;??\ "/>
    <numFmt numFmtId="171" formatCode="[$€-2]\ #,##0.00"/>
    <numFmt numFmtId="172" formatCode="#,##0.00;[Red]#,##0.00"/>
    <numFmt numFmtId="173" formatCode="#,##0;[Red]#,##0"/>
    <numFmt numFmtId="174" formatCode="#,##0_ ;\-#,##0\ "/>
    <numFmt numFmtId="175" formatCode="#,##0.00_ ;\-#,##0.00\ "/>
    <numFmt numFmtId="176" formatCode="_(* #,##0.00_);_(* \(#,##0.00\);_(* &quot;-&quot;??_);_(@_)"/>
    <numFmt numFmtId="177" formatCode="0_ ;\-0\ "/>
  </numFmts>
  <fonts count="63">
    <font>
      <sz val="11"/>
      <color theme="1"/>
      <name val="Calibri"/>
      <family val="2"/>
      <charset val="186"/>
      <scheme val="minor"/>
    </font>
    <font>
      <sz val="11"/>
      <color indexed="8"/>
      <name val="Calibri"/>
      <family val="2"/>
      <charset val="186"/>
    </font>
    <font>
      <sz val="10"/>
      <color indexed="8"/>
      <name val="Times New Roman"/>
      <family val="1"/>
      <charset val="186"/>
    </font>
    <font>
      <sz val="10"/>
      <color theme="1"/>
      <name val="Times New Roman"/>
      <family val="1"/>
      <charset val="186"/>
    </font>
    <font>
      <i/>
      <sz val="10"/>
      <color theme="1"/>
      <name val="Times New Roman"/>
      <family val="1"/>
      <charset val="186"/>
    </font>
    <font>
      <sz val="12"/>
      <name val="Times New Roman"/>
      <family val="1"/>
      <charset val="186"/>
    </font>
    <font>
      <b/>
      <sz val="12"/>
      <name val="Times New Roman"/>
      <family val="1"/>
      <charset val="186"/>
    </font>
    <font>
      <sz val="12"/>
      <color theme="1"/>
      <name val="Times New Roman"/>
      <family val="1"/>
      <charset val="186"/>
    </font>
    <font>
      <u/>
      <sz val="8.8000000000000007"/>
      <color theme="10"/>
      <name val="Calibri"/>
      <family val="2"/>
      <charset val="186"/>
    </font>
    <font>
      <sz val="11"/>
      <color theme="1"/>
      <name val="Calibri"/>
      <family val="2"/>
      <charset val="186"/>
      <scheme val="minor"/>
    </font>
    <font>
      <i/>
      <sz val="12"/>
      <color theme="1"/>
      <name val="Times New Roman"/>
      <family val="1"/>
      <charset val="186"/>
    </font>
    <font>
      <sz val="12"/>
      <color rgb="FFFF0000"/>
      <name val="Times New Roman"/>
      <family val="2"/>
      <charset val="186"/>
    </font>
    <font>
      <b/>
      <sz val="12"/>
      <color theme="1"/>
      <name val="Times New Roman"/>
      <family val="1"/>
      <charset val="186"/>
    </font>
    <font>
      <b/>
      <i/>
      <sz val="12"/>
      <color theme="1"/>
      <name val="Times New Roman"/>
      <family val="1"/>
      <charset val="186"/>
    </font>
    <font>
      <sz val="12"/>
      <color theme="1"/>
      <name val="Times New Roman"/>
      <family val="2"/>
      <charset val="186"/>
    </font>
    <font>
      <sz val="12"/>
      <name val="Times New Roman"/>
      <family val="2"/>
      <charset val="186"/>
    </font>
    <font>
      <sz val="12"/>
      <color indexed="8"/>
      <name val="Times New Roman"/>
      <family val="1"/>
      <charset val="186"/>
    </font>
    <font>
      <b/>
      <i/>
      <sz val="12"/>
      <name val="Times New Roman"/>
      <family val="1"/>
      <charset val="186"/>
    </font>
    <font>
      <sz val="10"/>
      <name val="Arial"/>
      <family val="2"/>
      <charset val="186"/>
    </font>
    <font>
      <sz val="11"/>
      <color theme="1"/>
      <name val="Times New Roman"/>
      <family val="1"/>
      <charset val="186"/>
    </font>
    <font>
      <b/>
      <sz val="8"/>
      <color indexed="8"/>
      <name val="Times New Roman"/>
      <family val="1"/>
      <charset val="186"/>
    </font>
    <font>
      <b/>
      <sz val="12"/>
      <color indexed="8"/>
      <name val="Times New Roman"/>
      <family val="1"/>
      <charset val="186"/>
    </font>
    <font>
      <sz val="12"/>
      <color indexed="8"/>
      <name val="Times New Roman"/>
      <family val="1"/>
    </font>
    <font>
      <sz val="14"/>
      <color rgb="FF000000"/>
      <name val="Times New Roman"/>
      <family val="1"/>
      <charset val="186"/>
    </font>
    <font>
      <sz val="12"/>
      <color rgb="FF000000"/>
      <name val="Times New Roman"/>
      <family val="1"/>
      <charset val="186"/>
    </font>
    <font>
      <sz val="11"/>
      <color rgb="FF000000"/>
      <name val="Times New Roman"/>
      <family val="1"/>
      <charset val="186"/>
    </font>
    <font>
      <u/>
      <sz val="11"/>
      <color theme="10"/>
      <name val="Calibri"/>
      <family val="2"/>
      <charset val="186"/>
    </font>
    <font>
      <u/>
      <sz val="11"/>
      <color theme="10"/>
      <name val="Times New Roman"/>
      <family val="1"/>
      <charset val="186"/>
    </font>
    <font>
      <b/>
      <sz val="9"/>
      <color indexed="81"/>
      <name val="Tahoma"/>
      <family val="2"/>
      <charset val="186"/>
    </font>
    <font>
      <sz val="9"/>
      <color indexed="81"/>
      <name val="Tahoma"/>
      <family val="2"/>
      <charset val="186"/>
    </font>
    <font>
      <i/>
      <sz val="12"/>
      <color indexed="8"/>
      <name val="Times New Roman"/>
      <family val="1"/>
      <charset val="186"/>
    </font>
    <font>
      <b/>
      <i/>
      <sz val="12"/>
      <color indexed="8"/>
      <name val="Times New Roman"/>
      <family val="1"/>
      <charset val="186"/>
    </font>
    <font>
      <sz val="10"/>
      <name val="Arial"/>
      <family val="2"/>
      <charset val="186"/>
    </font>
    <font>
      <sz val="12"/>
      <color indexed="8"/>
      <name val="Times New Roman"/>
      <family val="2"/>
      <charset val="186"/>
    </font>
    <font>
      <sz val="10"/>
      <name val="Arial"/>
      <family val="2"/>
      <charset val="186"/>
    </font>
    <font>
      <u/>
      <sz val="12"/>
      <color theme="1"/>
      <name val="Times New Roman"/>
      <family val="1"/>
      <charset val="186"/>
    </font>
    <font>
      <sz val="12"/>
      <color rgb="FFFF0000"/>
      <name val="Times New Roman"/>
      <family val="1"/>
      <charset val="186"/>
    </font>
    <font>
      <sz val="12"/>
      <color indexed="10"/>
      <name val="Times New Roman"/>
      <family val="1"/>
      <charset val="186"/>
    </font>
    <font>
      <i/>
      <sz val="12"/>
      <name val="Times New Roman"/>
      <family val="1"/>
      <charset val="186"/>
    </font>
    <font>
      <u/>
      <sz val="12"/>
      <name val="Times New Roman"/>
      <family val="1"/>
      <charset val="186"/>
    </font>
    <font>
      <b/>
      <sz val="12"/>
      <color rgb="FFFF0000"/>
      <name val="Times New Roman"/>
      <family val="1"/>
      <charset val="186"/>
    </font>
    <font>
      <b/>
      <sz val="12"/>
      <name val="Times New Roman"/>
      <family val="2"/>
      <charset val="186"/>
    </font>
    <font>
      <i/>
      <sz val="10"/>
      <name val="Times New Roman"/>
      <family val="2"/>
      <charset val="186"/>
    </font>
    <font>
      <b/>
      <sz val="12"/>
      <color rgb="FFFF0000"/>
      <name val="Times New Roman"/>
      <family val="2"/>
      <charset val="186"/>
    </font>
    <font>
      <b/>
      <i/>
      <sz val="12"/>
      <name val="Times New Roman"/>
      <family val="2"/>
      <charset val="186"/>
    </font>
    <font>
      <sz val="10"/>
      <name val="Times New Roman"/>
      <family val="2"/>
      <charset val="186"/>
    </font>
    <font>
      <sz val="12"/>
      <color theme="1"/>
      <name val="Calibri"/>
      <family val="2"/>
      <scheme val="minor"/>
    </font>
    <font>
      <sz val="12"/>
      <color indexed="10"/>
      <name val="Times New Roman"/>
      <family val="1"/>
    </font>
    <font>
      <b/>
      <sz val="12"/>
      <color indexed="8"/>
      <name val="Times New Roman"/>
      <family val="1"/>
    </font>
    <font>
      <b/>
      <i/>
      <sz val="12"/>
      <color indexed="8"/>
      <name val="Times New Roman"/>
      <family val="1"/>
    </font>
    <font>
      <sz val="12"/>
      <name val="Times New Roman"/>
      <family val="1"/>
    </font>
    <font>
      <i/>
      <sz val="12"/>
      <color indexed="8"/>
      <name val="Times New Roman"/>
      <family val="1"/>
    </font>
    <font>
      <sz val="11"/>
      <color theme="1"/>
      <name val="Calibri"/>
      <family val="2"/>
      <charset val="186"/>
    </font>
    <font>
      <b/>
      <sz val="11"/>
      <color rgb="FF000000"/>
      <name val="Calibri"/>
      <family val="2"/>
    </font>
    <font>
      <sz val="11"/>
      <name val="Calibri"/>
      <family val="2"/>
      <charset val="186"/>
    </font>
    <font>
      <b/>
      <sz val="11"/>
      <color rgb="FF000000"/>
      <name val="Calibri"/>
      <family val="2"/>
      <charset val="186"/>
    </font>
    <font>
      <sz val="11"/>
      <color rgb="FF000000"/>
      <name val="Calibri"/>
      <family val="2"/>
      <charset val="186"/>
    </font>
    <font>
      <b/>
      <sz val="11"/>
      <color rgb="FFFFFFFF"/>
      <name val="Calibri"/>
      <family val="2"/>
      <charset val="186"/>
    </font>
    <font>
      <b/>
      <sz val="11"/>
      <color theme="1"/>
      <name val="Calibri"/>
      <family val="2"/>
      <charset val="186"/>
    </font>
    <font>
      <b/>
      <sz val="11"/>
      <color theme="1"/>
      <name val="Times New Roman"/>
      <family val="1"/>
      <charset val="186"/>
    </font>
    <font>
      <sz val="11"/>
      <name val="Times New Roman"/>
      <family val="1"/>
      <charset val="186"/>
    </font>
    <font>
      <sz val="12"/>
      <color theme="1"/>
      <name val="Calibri"/>
      <family val="2"/>
      <charset val="186"/>
      <scheme val="minor"/>
    </font>
    <font>
      <b/>
      <sz val="11"/>
      <color theme="1"/>
      <name val="Calibri"/>
      <family val="2"/>
      <charset val="186"/>
      <scheme val="minor"/>
    </font>
  </fonts>
  <fills count="1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FF"/>
        <bgColor rgb="FF000000"/>
      </patternFill>
    </fill>
    <fill>
      <patternFill patternType="solid">
        <fgColor rgb="FFBFBFBF"/>
        <bgColor rgb="FF000000"/>
      </patternFill>
    </fill>
    <fill>
      <patternFill patternType="solid">
        <fgColor rgb="FFA5A5A5"/>
        <bgColor rgb="FF000000"/>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9"/>
      </right>
      <top style="thin">
        <color indexed="8"/>
      </top>
      <bottom style="thin">
        <color indexed="9"/>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top/>
      <bottom style="thin">
        <color indexed="9"/>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18">
    <xf numFmtId="0" fontId="0" fillId="0" borderId="0"/>
    <xf numFmtId="0" fontId="1" fillId="0" borderId="0" applyNumberFormat="0" applyFill="0" applyBorder="0" applyProtection="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43" fontId="14" fillId="0" borderId="0" applyFont="0" applyFill="0" applyBorder="0" applyAlignment="0" applyProtection="0"/>
    <xf numFmtId="0" fontId="32" fillId="0" borderId="0" applyNumberFormat="0"/>
    <xf numFmtId="0" fontId="14" fillId="0" borderId="0"/>
    <xf numFmtId="0" fontId="33" fillId="0" borderId="0"/>
    <xf numFmtId="43" fontId="14" fillId="0" borderId="0" applyFont="0" applyFill="0" applyBorder="0" applyAlignment="0" applyProtection="0"/>
    <xf numFmtId="43" fontId="33" fillId="0" borderId="0" applyFont="0" applyFill="0" applyBorder="0" applyAlignment="0" applyProtection="0"/>
    <xf numFmtId="0" fontId="34" fillId="0" borderId="0" applyNumberFormat="0"/>
    <xf numFmtId="0" fontId="18" fillId="0" borderId="0" applyNumberFormat="0"/>
    <xf numFmtId="41" fontId="9" fillId="0" borderId="0" applyFont="0" applyFill="0" applyBorder="0" applyAlignment="0" applyProtection="0"/>
    <xf numFmtId="0" fontId="46" fillId="0" borderId="0"/>
  </cellStyleXfs>
  <cellXfs count="1080">
    <xf numFmtId="0" fontId="0" fillId="0" borderId="0" xfId="0"/>
    <xf numFmtId="0" fontId="7" fillId="0" borderId="0" xfId="0" applyFont="1"/>
    <xf numFmtId="0" fontId="10" fillId="0" borderId="0" xfId="0" applyFont="1" applyAlignment="1">
      <alignment horizontal="right" vertical="top" wrapText="1"/>
    </xf>
    <xf numFmtId="0" fontId="12" fillId="0" borderId="1" xfId="0" applyFont="1" applyBorder="1" applyAlignment="1">
      <alignment horizontal="center" wrapText="1"/>
    </xf>
    <xf numFmtId="0" fontId="13" fillId="0" borderId="1" xfId="0" applyFont="1" applyBorder="1" applyAlignment="1">
      <alignment horizontal="right" wrapText="1"/>
    </xf>
    <xf numFmtId="0" fontId="12" fillId="0" borderId="0" xfId="0" applyFont="1" applyAlignment="1">
      <alignment horizontal="center" vertical="center"/>
    </xf>
    <xf numFmtId="0" fontId="12" fillId="6" borderId="2" xfId="0" applyFont="1" applyFill="1" applyBorder="1" applyAlignment="1">
      <alignment horizontal="center" vertical="center" wrapText="1"/>
    </xf>
    <xf numFmtId="164" fontId="12" fillId="6" borderId="2" xfId="7" applyNumberFormat="1" applyFont="1" applyFill="1" applyBorder="1"/>
    <xf numFmtId="0" fontId="7" fillId="3" borderId="2" xfId="0" applyFont="1" applyFill="1" applyBorder="1" applyAlignment="1"/>
    <xf numFmtId="0" fontId="7" fillId="3" borderId="2" xfId="0" applyFont="1" applyFill="1" applyBorder="1" applyAlignment="1">
      <alignment horizontal="center"/>
    </xf>
    <xf numFmtId="0" fontId="7" fillId="3" borderId="6" xfId="0" applyFont="1" applyFill="1" applyBorder="1" applyAlignment="1"/>
    <xf numFmtId="0" fontId="7" fillId="0" borderId="2" xfId="0" applyFont="1" applyFill="1" applyBorder="1" applyAlignment="1">
      <alignment horizontal="left" vertical="center"/>
    </xf>
    <xf numFmtId="165" fontId="12" fillId="0" borderId="3" xfId="0" applyNumberFormat="1" applyFont="1" applyFill="1" applyBorder="1" applyAlignment="1">
      <alignment horizontal="center" vertical="center"/>
    </xf>
    <xf numFmtId="0" fontId="7" fillId="0" borderId="0" xfId="0" applyFont="1" applyFill="1" applyAlignment="1">
      <alignment horizontal="center" vertical="center"/>
    </xf>
    <xf numFmtId="0" fontId="7" fillId="0" borderId="2" xfId="0" applyFont="1" applyBorder="1" applyAlignment="1"/>
    <xf numFmtId="2" fontId="7" fillId="0" borderId="2" xfId="0" applyNumberFormat="1" applyFont="1" applyBorder="1" applyAlignment="1">
      <alignment horizontal="center" vertical="center"/>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Border="1" applyAlignment="1">
      <alignment horizontal="right" vertical="center"/>
    </xf>
    <xf numFmtId="0" fontId="7" fillId="0" borderId="2"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xf>
    <xf numFmtId="0" fontId="1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7" fillId="0" borderId="2" xfId="0" applyFont="1" applyFill="1" applyBorder="1" applyAlignment="1">
      <alignment horizontal="right" vertical="center"/>
    </xf>
    <xf numFmtId="0" fontId="7" fillId="0" borderId="2" xfId="0" applyFont="1" applyFill="1" applyBorder="1"/>
    <xf numFmtId="164" fontId="12" fillId="6" borderId="2" xfId="7" applyNumberFormat="1" applyFont="1" applyFill="1" applyBorder="1" applyAlignment="1">
      <alignment horizontal="center"/>
    </xf>
    <xf numFmtId="164" fontId="0" fillId="0" borderId="0" xfId="0" applyNumberFormat="1"/>
    <xf numFmtId="0" fontId="12" fillId="0" borderId="1" xfId="0" applyFont="1" applyBorder="1" applyAlignment="1">
      <alignment horizontal="center"/>
    </xf>
    <xf numFmtId="3" fontId="7" fillId="0" borderId="0" xfId="4" applyNumberFormat="1" applyFont="1"/>
    <xf numFmtId="0" fontId="12" fillId="0" borderId="0" xfId="0" applyFont="1" applyFill="1" applyBorder="1" applyAlignment="1">
      <alignment horizontal="left"/>
    </xf>
    <xf numFmtId="164" fontId="12" fillId="0" borderId="0" xfId="7" applyNumberFormat="1" applyFont="1" applyFill="1" applyBorder="1"/>
    <xf numFmtId="0" fontId="17" fillId="0" borderId="0" xfId="0" applyFont="1" applyFill="1" applyBorder="1" applyAlignment="1">
      <alignment horizontal="right"/>
    </xf>
    <xf numFmtId="0" fontId="14" fillId="0" borderId="0" xfId="5" applyFont="1"/>
    <xf numFmtId="0" fontId="10" fillId="0" borderId="0" xfId="5" applyFont="1" applyAlignment="1">
      <alignment horizontal="right" vertical="top" wrapText="1"/>
    </xf>
    <xf numFmtId="0" fontId="14" fillId="0" borderId="0" xfId="5" applyFont="1" applyFill="1"/>
    <xf numFmtId="0" fontId="11" fillId="0" borderId="0" xfId="5" applyFont="1" applyFill="1"/>
    <xf numFmtId="0" fontId="12" fillId="0" borderId="1" xfId="5" applyFont="1" applyBorder="1" applyAlignment="1">
      <alignment horizontal="center" wrapText="1"/>
    </xf>
    <xf numFmtId="0" fontId="13" fillId="0" borderId="1" xfId="5" applyFont="1" applyBorder="1" applyAlignment="1">
      <alignment horizontal="right" wrapText="1"/>
    </xf>
    <xf numFmtId="0" fontId="12" fillId="0" borderId="0" xfId="5" applyFont="1" applyAlignment="1">
      <alignment horizontal="center" vertical="center"/>
    </xf>
    <xf numFmtId="0" fontId="12" fillId="6" borderId="2" xfId="5"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2"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3" fillId="0" borderId="0" xfId="5" applyFont="1" applyFill="1" applyAlignment="1">
      <alignment horizontal="center" vertical="center"/>
    </xf>
    <xf numFmtId="0" fontId="14" fillId="6" borderId="2" xfId="5" applyFont="1" applyFill="1" applyBorder="1"/>
    <xf numFmtId="164" fontId="12" fillId="6" borderId="2" xfId="8" applyNumberFormat="1" applyFont="1" applyFill="1" applyBorder="1"/>
    <xf numFmtId="49" fontId="14" fillId="0" borderId="2" xfId="5" applyNumberFormat="1" applyFont="1" applyBorder="1"/>
    <xf numFmtId="0" fontId="14" fillId="0" borderId="2" xfId="5" applyFont="1" applyBorder="1" applyAlignment="1">
      <alignment wrapText="1"/>
    </xf>
    <xf numFmtId="0" fontId="14" fillId="0" borderId="2" xfId="5" applyFont="1" applyBorder="1"/>
    <xf numFmtId="0" fontId="14" fillId="0" borderId="2" xfId="5" applyFont="1" applyFill="1" applyBorder="1"/>
    <xf numFmtId="0" fontId="11" fillId="0" borderId="2" xfId="5" applyFont="1" applyBorder="1"/>
    <xf numFmtId="0" fontId="12" fillId="0" borderId="0" xfId="5" applyFont="1" applyBorder="1" applyAlignment="1">
      <alignment horizontal="center" wrapText="1"/>
    </xf>
    <xf numFmtId="0" fontId="12" fillId="0" borderId="0" xfId="5" applyFont="1" applyFill="1"/>
    <xf numFmtId="0" fontId="7" fillId="0" borderId="2" xfId="0" applyFont="1" applyBorder="1" applyAlignment="1">
      <alignment vertical="top" wrapText="1"/>
    </xf>
    <xf numFmtId="0" fontId="12" fillId="0" borderId="2" xfId="0" applyFont="1" applyBorder="1" applyAlignment="1">
      <alignment wrapText="1"/>
    </xf>
    <xf numFmtId="164" fontId="12" fillId="0" borderId="5" xfId="0" applyNumberFormat="1" applyFont="1" applyBorder="1" applyAlignment="1"/>
    <xf numFmtId="0" fontId="7" fillId="0" borderId="0" xfId="0" applyFont="1" applyBorder="1" applyAlignment="1">
      <alignment vertical="center"/>
    </xf>
    <xf numFmtId="0" fontId="7" fillId="0" borderId="0" xfId="0" applyFont="1" applyAlignment="1">
      <alignment vertical="center"/>
    </xf>
    <xf numFmtId="0" fontId="20" fillId="2" borderId="21" xfId="1" applyNumberFormat="1" applyFont="1" applyFill="1" applyBorder="1" applyAlignment="1">
      <alignment horizontal="center" vertical="center" wrapText="1"/>
    </xf>
    <xf numFmtId="0" fontId="21" fillId="2" borderId="22" xfId="1" applyNumberFormat="1" applyFont="1" applyFill="1" applyBorder="1" applyAlignment="1">
      <alignment horizontal="center" vertical="center" wrapText="1"/>
    </xf>
    <xf numFmtId="11" fontId="21" fillId="2" borderId="22" xfId="1" applyNumberFormat="1" applyFont="1" applyFill="1" applyBorder="1" applyAlignment="1">
      <alignment horizontal="center" vertical="center" wrapText="1"/>
    </xf>
    <xf numFmtId="0" fontId="21" fillId="2" borderId="23" xfId="1"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4" fontId="2" fillId="2" borderId="13" xfId="1" applyNumberFormat="1" applyFont="1" applyFill="1" applyBorder="1" applyAlignment="1">
      <alignment horizontal="center" vertical="center" wrapText="1"/>
    </xf>
    <xf numFmtId="4" fontId="2" fillId="2" borderId="23" xfId="1" applyNumberFormat="1" applyFont="1" applyFill="1" applyBorder="1" applyAlignment="1">
      <alignment horizontal="center" vertical="center" wrapText="1"/>
    </xf>
    <xf numFmtId="4" fontId="7" fillId="0" borderId="29" xfId="0" applyNumberFormat="1" applyFont="1" applyFill="1" applyBorder="1" applyAlignment="1">
      <alignment horizontal="center" vertical="center"/>
    </xf>
    <xf numFmtId="0" fontId="6" fillId="0" borderId="16" xfId="1" applyNumberFormat="1" applyFont="1" applyFill="1" applyBorder="1" applyAlignment="1">
      <alignment horizontal="center"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4" fontId="2" fillId="2" borderId="22" xfId="1" applyNumberFormat="1" applyFont="1" applyFill="1" applyBorder="1" applyAlignment="1">
      <alignment horizontal="center" vertical="center" wrapText="1"/>
    </xf>
    <xf numFmtId="0" fontId="16" fillId="0" borderId="2" xfId="1" applyNumberFormat="1" applyFont="1" applyFill="1" applyBorder="1" applyAlignment="1">
      <alignment horizontal="center" vertical="center" wrapText="1"/>
    </xf>
    <xf numFmtId="49" fontId="21" fillId="0" borderId="2" xfId="1"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7" fillId="0" borderId="3" xfId="0" applyNumberFormat="1" applyFont="1" applyFill="1" applyBorder="1" applyAlignment="1">
      <alignment horizontal="center" vertical="center"/>
    </xf>
    <xf numFmtId="4" fontId="7" fillId="0" borderId="18"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49" fontId="16" fillId="0" borderId="3" xfId="1" applyNumberFormat="1" applyFont="1" applyFill="1" applyBorder="1" applyAlignment="1">
      <alignment horizontal="center" vertical="center" wrapText="1"/>
    </xf>
    <xf numFmtId="0" fontId="21" fillId="0" borderId="31" xfId="0" applyNumberFormat="1" applyFont="1" applyFill="1" applyBorder="1" applyAlignment="1">
      <alignment horizontal="center" vertical="center"/>
    </xf>
    <xf numFmtId="0" fontId="16" fillId="0" borderId="31" xfId="0" applyNumberFormat="1" applyFont="1" applyFill="1" applyBorder="1" applyAlignment="1">
      <alignment horizontal="justify" vertical="center" wrapText="1"/>
    </xf>
    <xf numFmtId="0" fontId="16" fillId="0" borderId="5" xfId="1" applyNumberFormat="1" applyFont="1" applyFill="1" applyBorder="1" applyAlignment="1">
      <alignment horizontal="center" vertical="center" wrapText="1"/>
    </xf>
    <xf numFmtId="11" fontId="16" fillId="0" borderId="2" xfId="1" applyNumberFormat="1" applyFont="1" applyFill="1" applyBorder="1" applyAlignment="1">
      <alignment horizontal="justify" vertical="center" wrapText="1"/>
    </xf>
    <xf numFmtId="2" fontId="21" fillId="0" borderId="2" xfId="1" applyNumberFormat="1" applyFont="1" applyFill="1" applyBorder="1" applyAlignment="1">
      <alignment horizontal="justify" vertical="center" wrapText="1"/>
    </xf>
    <xf numFmtId="49" fontId="22" fillId="0" borderId="3" xfId="1" applyNumberFormat="1" applyFont="1" applyFill="1" applyBorder="1" applyAlignment="1">
      <alignment horizontal="center" vertical="center" wrapText="1"/>
    </xf>
    <xf numFmtId="49" fontId="21" fillId="0" borderId="2" xfId="1" applyNumberFormat="1" applyFont="1" applyFill="1" applyBorder="1" applyAlignment="1">
      <alignment horizontal="justify" vertical="center" wrapText="1"/>
    </xf>
    <xf numFmtId="0" fontId="21" fillId="0" borderId="31" xfId="0" applyNumberFormat="1" applyFont="1" applyFill="1" applyBorder="1" applyAlignment="1">
      <alignment horizontal="center" vertical="center" wrapText="1"/>
    </xf>
    <xf numFmtId="0" fontId="16" fillId="0" borderId="4" xfId="1" applyNumberFormat="1" applyFont="1" applyFill="1" applyBorder="1" applyAlignment="1">
      <alignment horizontal="center" vertical="center" wrapText="1"/>
    </xf>
    <xf numFmtId="0" fontId="21" fillId="0" borderId="32" xfId="0" applyNumberFormat="1" applyFont="1" applyFill="1" applyBorder="1" applyAlignment="1">
      <alignment horizontal="center" vertical="center" wrapText="1"/>
    </xf>
    <xf numFmtId="0" fontId="16" fillId="0" borderId="32" xfId="0" applyNumberFormat="1" applyFont="1" applyFill="1" applyBorder="1" applyAlignment="1">
      <alignment horizontal="justify" vertical="center" wrapText="1"/>
    </xf>
    <xf numFmtId="0" fontId="16" fillId="0" borderId="33"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16" fillId="0" borderId="2" xfId="0" applyNumberFormat="1" applyFont="1" applyFill="1" applyBorder="1" applyAlignment="1">
      <alignment horizontal="justify" vertical="center" wrapText="1"/>
    </xf>
    <xf numFmtId="0" fontId="16" fillId="0"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23" fillId="0" borderId="0" xfId="0" applyFont="1" applyAlignment="1">
      <alignment horizontal="justify"/>
    </xf>
    <xf numFmtId="0" fontId="7" fillId="0" borderId="0" xfId="0" applyFont="1" applyAlignment="1">
      <alignment horizontal="center" vertical="center"/>
    </xf>
    <xf numFmtId="4" fontId="7" fillId="0" borderId="0" xfId="0" applyNumberFormat="1" applyFont="1" applyBorder="1" applyAlignment="1">
      <alignment vertical="center"/>
    </xf>
    <xf numFmtId="0" fontId="12" fillId="0" borderId="0" xfId="0" applyFont="1" applyFill="1" applyBorder="1" applyAlignment="1">
      <alignment horizontal="center" vertical="center" wrapText="1"/>
    </xf>
    <xf numFmtId="0" fontId="24" fillId="0" borderId="0" xfId="0" applyFont="1" applyAlignment="1">
      <alignment horizontal="justify"/>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wrapText="1"/>
    </xf>
    <xf numFmtId="0" fontId="25" fillId="0" borderId="0" xfId="0" applyFont="1" applyAlignment="1">
      <alignment horizontal="justify"/>
    </xf>
    <xf numFmtId="0" fontId="27" fillId="0" borderId="0" xfId="6" applyFont="1" applyAlignment="1" applyProtection="1">
      <alignment horizontal="left"/>
    </xf>
    <xf numFmtId="0" fontId="26" fillId="0" borderId="0" xfId="6" applyFont="1" applyAlignment="1" applyProtection="1">
      <alignment horizontal="left"/>
    </xf>
    <xf numFmtId="49" fontId="31" fillId="0" borderId="34" xfId="0" applyNumberFormat="1" applyFont="1" applyFill="1" applyBorder="1" applyAlignment="1">
      <alignment horizontal="right" wrapText="1"/>
    </xf>
    <xf numFmtId="0" fontId="12" fillId="0" borderId="2" xfId="5" applyFont="1" applyBorder="1" applyAlignment="1">
      <alignment wrapText="1"/>
    </xf>
    <xf numFmtId="164" fontId="14" fillId="0" borderId="2" xfId="8" applyNumberFormat="1" applyFont="1" applyBorder="1"/>
    <xf numFmtId="164" fontId="14" fillId="0" borderId="2" xfId="8" applyNumberFormat="1" applyFont="1" applyFill="1" applyBorder="1"/>
    <xf numFmtId="0" fontId="14" fillId="0" borderId="2" xfId="5" applyFont="1" applyFill="1" applyBorder="1" applyAlignment="1">
      <alignment horizontal="right"/>
    </xf>
    <xf numFmtId="0" fontId="5" fillId="0" borderId="2" xfId="0" applyFont="1" applyFill="1" applyBorder="1"/>
    <xf numFmtId="43" fontId="5" fillId="0" borderId="2" xfId="0" applyNumberFormat="1" applyFont="1" applyFill="1" applyBorder="1"/>
    <xf numFmtId="43" fontId="12" fillId="6" borderId="2" xfId="7" applyNumberFormat="1" applyFont="1" applyFill="1" applyBorder="1"/>
    <xf numFmtId="164" fontId="12" fillId="6" borderId="2" xfId="7" applyNumberFormat="1" applyFont="1" applyFill="1" applyBorder="1" applyAlignment="1">
      <alignment wrapText="1"/>
    </xf>
    <xf numFmtId="49" fontId="7" fillId="0" borderId="2" xfId="0" applyNumberFormat="1" applyFont="1" applyBorder="1"/>
    <xf numFmtId="0" fontId="7" fillId="0" borderId="2" xfId="0" applyFont="1" applyBorder="1" applyAlignment="1">
      <alignment wrapText="1"/>
    </xf>
    <xf numFmtId="0" fontId="7" fillId="6" borderId="2" xfId="0" applyFont="1" applyFill="1" applyBorder="1"/>
    <xf numFmtId="0" fontId="7" fillId="0" borderId="2" xfId="0" applyFont="1" applyBorder="1"/>
    <xf numFmtId="0" fontId="7" fillId="10" borderId="2" xfId="0" applyFont="1" applyFill="1" applyBorder="1"/>
    <xf numFmtId="0" fontId="12" fillId="10" borderId="2" xfId="0" applyFont="1" applyFill="1" applyBorder="1"/>
    <xf numFmtId="0" fontId="12" fillId="10" borderId="2" xfId="0" applyFont="1" applyFill="1" applyBorder="1" applyAlignment="1">
      <alignment wrapText="1"/>
    </xf>
    <xf numFmtId="0" fontId="12" fillId="11" borderId="2" xfId="0" applyFont="1" applyFill="1" applyBorder="1"/>
    <xf numFmtId="0" fontId="12" fillId="6" borderId="2" xfId="7" applyNumberFormat="1" applyFont="1" applyFill="1" applyBorder="1"/>
    <xf numFmtId="0" fontId="5" fillId="0" borderId="2" xfId="0" applyFont="1" applyBorder="1"/>
    <xf numFmtId="0" fontId="5" fillId="0" borderId="2" xfId="0" applyFont="1" applyBorder="1" applyAlignment="1">
      <alignment horizontal="center" wrapText="1"/>
    </xf>
    <xf numFmtId="0" fontId="12" fillId="0" borderId="2" xfId="0" applyFont="1" applyFill="1" applyBorder="1" applyAlignment="1">
      <alignment horizontal="left" vertical="top" wrapText="1"/>
    </xf>
    <xf numFmtId="43" fontId="7" fillId="0" borderId="3" xfId="0" applyNumberFormat="1" applyFont="1" applyFill="1" applyBorder="1" applyAlignment="1">
      <alignment horizontal="right" vertical="center" wrapText="1"/>
    </xf>
    <xf numFmtId="43" fontId="7" fillId="0" borderId="3" xfId="0" applyNumberFormat="1" applyFont="1" applyFill="1" applyBorder="1" applyAlignment="1">
      <alignment horizontal="center" vertical="center" wrapText="1"/>
    </xf>
    <xf numFmtId="49" fontId="12" fillId="0" borderId="2" xfId="0" applyNumberFormat="1" applyFont="1" applyBorder="1"/>
    <xf numFmtId="0" fontId="12" fillId="0" borderId="2" xfId="0" applyFont="1" applyBorder="1" applyAlignment="1">
      <alignment vertical="top" wrapText="1"/>
    </xf>
    <xf numFmtId="0" fontId="12" fillId="0" borderId="0" xfId="0" applyFont="1" applyAlignment="1">
      <alignment horizontal="left" wrapText="1"/>
    </xf>
    <xf numFmtId="0" fontId="7" fillId="0" borderId="2" xfId="7" applyNumberFormat="1" applyFont="1" applyFill="1" applyBorder="1"/>
    <xf numFmtId="164" fontId="7" fillId="4" borderId="2" xfId="7" applyNumberFormat="1" applyFont="1" applyFill="1" applyBorder="1"/>
    <xf numFmtId="0" fontId="7" fillId="4" borderId="2" xfId="0" applyFont="1" applyFill="1" applyBorder="1"/>
    <xf numFmtId="0" fontId="12" fillId="0" borderId="2" xfId="0" applyFont="1" applyBorder="1" applyAlignment="1">
      <alignment vertical="center"/>
    </xf>
    <xf numFmtId="164" fontId="7" fillId="0" borderId="2" xfId="7" applyNumberFormat="1" applyFont="1" applyBorder="1"/>
    <xf numFmtId="0" fontId="7" fillId="0" borderId="2" xfId="0" applyFont="1" applyBorder="1" applyAlignment="1">
      <alignment vertical="center" wrapText="1"/>
    </xf>
    <xf numFmtId="0" fontId="7" fillId="0" borderId="2" xfId="0" applyFont="1" applyBorder="1" applyAlignment="1">
      <alignment vertical="center"/>
    </xf>
    <xf numFmtId="0" fontId="12" fillId="0" borderId="0" xfId="0" applyFont="1" applyFill="1"/>
    <xf numFmtId="0" fontId="6" fillId="0" borderId="2" xfId="0" applyFont="1" applyBorder="1" applyAlignment="1">
      <alignment horizontal="center"/>
    </xf>
    <xf numFmtId="0" fontId="12" fillId="0" borderId="2" xfId="0" applyFont="1" applyBorder="1" applyAlignment="1">
      <alignment horizontal="center"/>
    </xf>
    <xf numFmtId="0" fontId="7" fillId="0" borderId="3"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6" fillId="0" borderId="0" xfId="0" applyNumberFormat="1" applyFont="1" applyFill="1" applyAlignment="1"/>
    <xf numFmtId="0" fontId="14" fillId="0" borderId="0" xfId="10"/>
    <xf numFmtId="0" fontId="10" fillId="0" borderId="0" xfId="10" applyFont="1" applyAlignment="1">
      <alignment horizontal="right" vertical="top" wrapText="1"/>
    </xf>
    <xf numFmtId="0" fontId="14" fillId="0" borderId="0" xfId="10" applyFill="1"/>
    <xf numFmtId="0" fontId="11" fillId="0" borderId="0" xfId="10" applyFont="1" applyFill="1"/>
    <xf numFmtId="0" fontId="12" fillId="0" borderId="1" xfId="10" applyFont="1" applyBorder="1" applyAlignment="1">
      <alignment horizontal="center" wrapText="1"/>
    </xf>
    <xf numFmtId="0" fontId="13" fillId="0" borderId="1" xfId="10" applyFont="1" applyBorder="1" applyAlignment="1">
      <alignment horizontal="right" wrapText="1"/>
    </xf>
    <xf numFmtId="0" fontId="12" fillId="0" borderId="0" xfId="10" applyFont="1" applyAlignment="1">
      <alignment horizontal="center" vertical="center"/>
    </xf>
    <xf numFmtId="0" fontId="12" fillId="6" borderId="2"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2" xfId="10" applyFont="1" applyFill="1" applyBorder="1" applyAlignment="1">
      <alignment horizontal="center" vertical="center" wrapText="1"/>
    </xf>
    <xf numFmtId="0" fontId="3" fillId="0" borderId="3" xfId="10" applyFont="1" applyFill="1" applyBorder="1" applyAlignment="1">
      <alignment horizontal="center" vertical="center" wrapText="1"/>
    </xf>
    <xf numFmtId="0" fontId="3" fillId="0" borderId="0" xfId="10" applyFont="1" applyFill="1" applyAlignment="1">
      <alignment horizontal="center" vertical="center"/>
    </xf>
    <xf numFmtId="49" fontId="14" fillId="0" borderId="2" xfId="10" applyNumberFormat="1" applyBorder="1"/>
    <xf numFmtId="0" fontId="14" fillId="0" borderId="2" xfId="10" applyBorder="1"/>
    <xf numFmtId="164" fontId="0" fillId="0" borderId="2" xfId="12" applyNumberFormat="1" applyFont="1" applyBorder="1"/>
    <xf numFmtId="0" fontId="11" fillId="0" borderId="2" xfId="10" applyFont="1" applyBorder="1"/>
    <xf numFmtId="0" fontId="14" fillId="6" borderId="2" xfId="10" applyFill="1" applyBorder="1"/>
    <xf numFmtId="164" fontId="12" fillId="6" borderId="2" xfId="12" applyNumberFormat="1" applyFont="1" applyFill="1" applyBorder="1"/>
    <xf numFmtId="0" fontId="5" fillId="2" borderId="2" xfId="14" applyFont="1" applyFill="1" applyBorder="1" applyAlignment="1">
      <alignment horizontal="left" vertical="top" wrapText="1"/>
    </xf>
    <xf numFmtId="0" fontId="7" fillId="0" borderId="2" xfId="10" applyFont="1" applyBorder="1" applyAlignment="1">
      <alignment vertical="center" wrapText="1"/>
    </xf>
    <xf numFmtId="0" fontId="7" fillId="0" borderId="2" xfId="10" applyFont="1" applyBorder="1"/>
    <xf numFmtId="171" fontId="5" fillId="0" borderId="3" xfId="10" applyNumberFormat="1" applyFont="1" applyBorder="1"/>
    <xf numFmtId="0" fontId="7" fillId="0" borderId="2" xfId="10" applyFont="1" applyBorder="1" applyAlignment="1">
      <alignment vertical="center"/>
    </xf>
    <xf numFmtId="0" fontId="7" fillId="0" borderId="2" xfId="10" applyFont="1" applyBorder="1" applyAlignment="1">
      <alignment wrapText="1"/>
    </xf>
    <xf numFmtId="0" fontId="5" fillId="2" borderId="2" xfId="14" applyFont="1" applyFill="1" applyBorder="1" applyAlignment="1">
      <alignment wrapText="1"/>
    </xf>
    <xf numFmtId="0" fontId="5" fillId="0" borderId="46" xfId="10" applyFont="1" applyBorder="1" applyAlignment="1">
      <alignment wrapText="1"/>
    </xf>
    <xf numFmtId="169" fontId="5" fillId="0" borderId="3" xfId="10" applyNumberFormat="1" applyFont="1" applyBorder="1"/>
    <xf numFmtId="0" fontId="5" fillId="2" borderId="2" xfId="14" applyFont="1" applyFill="1" applyBorder="1" applyAlignment="1">
      <alignment horizontal="left" wrapText="1"/>
    </xf>
    <xf numFmtId="0" fontId="14" fillId="0" borderId="2" xfId="10" applyBorder="1" applyAlignment="1">
      <alignment wrapText="1"/>
    </xf>
    <xf numFmtId="0" fontId="14" fillId="0" borderId="2" xfId="10" applyFill="1" applyBorder="1"/>
    <xf numFmtId="164" fontId="0" fillId="0" borderId="2" xfId="12" applyNumberFormat="1" applyFont="1" applyFill="1" applyBorder="1"/>
    <xf numFmtId="0" fontId="14" fillId="0" borderId="2" xfId="10" applyBorder="1" applyAlignment="1">
      <alignment vertical="center" wrapText="1"/>
    </xf>
    <xf numFmtId="167" fontId="14" fillId="0" borderId="2" xfId="10" applyNumberFormat="1" applyBorder="1"/>
    <xf numFmtId="167" fontId="5" fillId="0" borderId="3" xfId="10" applyNumberFormat="1" applyFont="1" applyBorder="1"/>
    <xf numFmtId="0" fontId="5" fillId="0" borderId="2" xfId="10" applyFont="1" applyBorder="1" applyAlignment="1">
      <alignment horizontal="left" vertical="top"/>
    </xf>
    <xf numFmtId="0" fontId="5" fillId="2" borderId="2" xfId="15" applyFont="1" applyFill="1" applyBorder="1" applyAlignment="1">
      <alignment horizontal="left" wrapText="1"/>
    </xf>
    <xf numFmtId="0" fontId="35" fillId="0" borderId="2" xfId="0" applyFont="1" applyFill="1" applyBorder="1" applyAlignment="1">
      <alignment horizontal="center" vertical="center" wrapText="1"/>
    </xf>
    <xf numFmtId="0" fontId="5" fillId="4" borderId="2" xfId="0" applyFont="1" applyFill="1" applyBorder="1" applyAlignment="1">
      <alignment horizontal="left"/>
    </xf>
    <xf numFmtId="164" fontId="7" fillId="0" borderId="3" xfId="12"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7" fillId="0" borderId="2" xfId="0" applyFont="1" applyFill="1" applyBorder="1" applyAlignment="1">
      <alignment horizontal="right" vertical="center" wrapText="1"/>
    </xf>
    <xf numFmtId="0" fontId="5" fillId="4" borderId="5" xfId="0" applyFont="1" applyFill="1" applyBorder="1" applyAlignment="1">
      <alignment horizontal="left"/>
    </xf>
    <xf numFmtId="0" fontId="5" fillId="4" borderId="2" xfId="0" applyFont="1" applyFill="1" applyBorder="1" applyAlignment="1">
      <alignment horizontal="left" wrapText="1"/>
    </xf>
    <xf numFmtId="164" fontId="7" fillId="0" borderId="2" xfId="12" applyNumberFormat="1" applyFont="1" applyBorder="1"/>
    <xf numFmtId="0" fontId="35" fillId="0" borderId="2" xfId="0" applyFont="1" applyBorder="1" applyAlignment="1">
      <alignment wrapText="1"/>
    </xf>
    <xf numFmtId="10" fontId="35" fillId="0" borderId="2" xfId="0" applyNumberFormat="1" applyFont="1" applyBorder="1" applyAlignment="1">
      <alignment wrapText="1"/>
    </xf>
    <xf numFmtId="164" fontId="35" fillId="0" borderId="2" xfId="0" applyNumberFormat="1" applyFont="1" applyBorder="1" applyAlignment="1">
      <alignment wrapText="1"/>
    </xf>
    <xf numFmtId="43" fontId="7" fillId="0" borderId="3" xfId="12" applyNumberFormat="1" applyFont="1" applyBorder="1"/>
    <xf numFmtId="43" fontId="7" fillId="0" borderId="3" xfId="0" applyNumberFormat="1" applyFont="1" applyFill="1" applyBorder="1" applyAlignment="1">
      <alignment horizontal="center" wrapText="1"/>
    </xf>
    <xf numFmtId="0" fontId="5" fillId="0" borderId="2" xfId="0" applyFont="1" applyBorder="1" applyAlignment="1">
      <alignment horizontal="right"/>
    </xf>
    <xf numFmtId="164" fontId="7" fillId="0" borderId="3" xfId="12" applyNumberFormat="1" applyFont="1" applyBorder="1"/>
    <xf numFmtId="14" fontId="5" fillId="4" borderId="2" xfId="0" applyNumberFormat="1" applyFont="1" applyFill="1" applyBorder="1"/>
    <xf numFmtId="0" fontId="5" fillId="0" borderId="3" xfId="0" applyFont="1" applyFill="1" applyBorder="1" applyAlignment="1">
      <alignment horizontal="left" wrapText="1"/>
    </xf>
    <xf numFmtId="43" fontId="12" fillId="6" borderId="2" xfId="12" applyNumberFormat="1" applyFont="1" applyFill="1" applyBorder="1"/>
    <xf numFmtId="164" fontId="7" fillId="0" borderId="0" xfId="0" applyNumberFormat="1" applyFont="1"/>
    <xf numFmtId="0" fontId="36" fillId="0" borderId="0" xfId="0" applyFont="1" applyFill="1"/>
    <xf numFmtId="0" fontId="36" fillId="0" borderId="2" xfId="0" applyFont="1" applyBorder="1"/>
    <xf numFmtId="0" fontId="36" fillId="0" borderId="2" xfId="0" applyFont="1" applyBorder="1" applyAlignment="1">
      <alignment wrapText="1"/>
    </xf>
    <xf numFmtId="0" fontId="7" fillId="0" borderId="0" xfId="0" applyFont="1" applyAlignment="1">
      <alignment horizontal="right"/>
    </xf>
    <xf numFmtId="0" fontId="7" fillId="0" borderId="0" xfId="0" applyFont="1" applyFill="1"/>
    <xf numFmtId="0" fontId="7" fillId="0" borderId="0" xfId="0" applyFont="1" applyAlignment="1">
      <alignment horizontal="center"/>
    </xf>
    <xf numFmtId="0" fontId="7" fillId="0" borderId="0" xfId="0" applyFont="1" applyFill="1" applyAlignment="1">
      <alignment horizontal="center"/>
    </xf>
    <xf numFmtId="0" fontId="7" fillId="3" borderId="2" xfId="0" applyFont="1" applyFill="1" applyBorder="1" applyAlignment="1">
      <alignment horizontal="center" vertical="center"/>
    </xf>
    <xf numFmtId="0" fontId="12" fillId="3" borderId="0" xfId="0" applyFont="1" applyFill="1" applyAlignment="1">
      <alignment horizontal="left" vertical="center"/>
    </xf>
    <xf numFmtId="0" fontId="7" fillId="3"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6" borderId="3" xfId="0" applyFont="1" applyFill="1" applyBorder="1"/>
    <xf numFmtId="0" fontId="5" fillId="0" borderId="2" xfId="0" applyFont="1" applyBorder="1" applyAlignment="1">
      <alignment vertical="justify" wrapText="1"/>
    </xf>
    <xf numFmtId="164" fontId="5" fillId="0" borderId="2" xfId="7" applyNumberFormat="1" applyFont="1" applyBorder="1" applyAlignment="1">
      <alignment vertical="justify" wrapText="1"/>
    </xf>
    <xf numFmtId="0" fontId="5" fillId="0" borderId="2" xfId="0" applyFont="1" applyBorder="1" applyAlignment="1">
      <alignment vertical="center" wrapText="1"/>
    </xf>
    <xf numFmtId="164" fontId="7" fillId="0" borderId="2" xfId="7" applyNumberFormat="1" applyFont="1" applyFill="1" applyBorder="1"/>
    <xf numFmtId="0" fontId="7" fillId="0" borderId="2" xfId="0" applyFont="1" applyFill="1" applyBorder="1" applyAlignment="1">
      <alignment horizontal="center"/>
    </xf>
    <xf numFmtId="0" fontId="12" fillId="6" borderId="2" xfId="5" applyFont="1" applyFill="1" applyBorder="1" applyAlignment="1">
      <alignment horizontal="center" vertical="center" wrapText="1"/>
    </xf>
    <xf numFmtId="164" fontId="7" fillId="0" borderId="2" xfId="7" applyNumberFormat="1" applyFont="1" applyBorder="1" applyAlignment="1">
      <alignment horizontal="center"/>
    </xf>
    <xf numFmtId="3" fontId="7" fillId="0" borderId="2" xfId="0" applyNumberFormat="1" applyFont="1" applyBorder="1"/>
    <xf numFmtId="0" fontId="12" fillId="6" borderId="2" xfId="5" applyFont="1" applyFill="1" applyBorder="1" applyAlignment="1">
      <alignment horizontal="center" vertical="center" wrapText="1"/>
    </xf>
    <xf numFmtId="2" fontId="7" fillId="0" borderId="2" xfId="0" applyNumberFormat="1" applyFont="1" applyBorder="1" applyAlignment="1">
      <alignment horizontal="center"/>
    </xf>
    <xf numFmtId="2" fontId="7" fillId="0" borderId="3" xfId="12" applyNumberFormat="1" applyFont="1" applyFill="1" applyBorder="1" applyAlignment="1">
      <alignment horizontal="center" vertical="center" wrapText="1"/>
    </xf>
    <xf numFmtId="2" fontId="7" fillId="0" borderId="2" xfId="0" applyNumberFormat="1" applyFont="1" applyBorder="1"/>
    <xf numFmtId="2" fontId="7" fillId="0" borderId="3" xfId="0" applyNumberFormat="1" applyFont="1" applyFill="1" applyBorder="1" applyAlignment="1">
      <alignment horizontal="center" vertical="center" wrapText="1"/>
    </xf>
    <xf numFmtId="0" fontId="7" fillId="4" borderId="2" xfId="0" applyFont="1" applyFill="1" applyBorder="1" applyAlignment="1">
      <alignment horizontal="right"/>
    </xf>
    <xf numFmtId="0" fontId="7" fillId="0" borderId="2" xfId="0" applyFont="1" applyBorder="1" applyAlignment="1">
      <alignment horizontal="right"/>
    </xf>
    <xf numFmtId="2" fontId="7" fillId="0" borderId="2" xfId="0" applyNumberFormat="1" applyFont="1" applyFill="1" applyBorder="1"/>
    <xf numFmtId="0" fontId="5" fillId="0" borderId="2" xfId="0" applyFont="1" applyBorder="1" applyAlignment="1">
      <alignment wrapText="1"/>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xf>
    <xf numFmtId="164" fontId="7" fillId="0" borderId="2" xfId="7" applyNumberFormat="1" applyFont="1" applyBorder="1" applyAlignment="1">
      <alignment horizontal="center" vertical="center"/>
    </xf>
    <xf numFmtId="0" fontId="7" fillId="0" borderId="0" xfId="0" applyFont="1" applyFill="1" applyBorder="1"/>
    <xf numFmtId="49" fontId="7" fillId="0" borderId="0" xfId="0" applyNumberFormat="1"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3" fontId="7" fillId="0" borderId="0" xfId="0" applyNumberFormat="1" applyFont="1" applyFill="1" applyBorder="1" applyAlignment="1">
      <alignment horizontal="center" vertical="center"/>
    </xf>
    <xf numFmtId="164" fontId="7" fillId="0" borderId="0" xfId="7" applyNumberFormat="1" applyFont="1" applyFill="1" applyBorder="1" applyAlignment="1">
      <alignment horizontal="center" vertical="center"/>
    </xf>
    <xf numFmtId="164" fontId="7" fillId="0" borderId="0" xfId="7" applyNumberFormat="1" applyFont="1" applyFill="1" applyBorder="1"/>
    <xf numFmtId="49" fontId="5" fillId="0" borderId="2" xfId="0" applyNumberFormat="1" applyFont="1" applyBorder="1"/>
    <xf numFmtId="49" fontId="7" fillId="0" borderId="0" xfId="0" applyNumberFormat="1" applyFont="1"/>
    <xf numFmtId="0" fontId="7" fillId="0" borderId="2" xfId="0" applyFont="1" applyBorder="1" applyAlignment="1">
      <alignment horizontal="center" wrapText="1"/>
    </xf>
    <xf numFmtId="49" fontId="7" fillId="0" borderId="2" xfId="0" applyNumberFormat="1" applyFont="1" applyBorder="1" applyAlignment="1">
      <alignment horizontal="center" vertical="center"/>
    </xf>
    <xf numFmtId="3" fontId="7" fillId="0" borderId="2" xfId="4" applyNumberFormat="1" applyFont="1" applyBorder="1"/>
    <xf numFmtId="3" fontId="7" fillId="0" borderId="2" xfId="0" applyNumberFormat="1" applyFont="1" applyBorder="1" applyAlignment="1">
      <alignment wrapText="1"/>
    </xf>
    <xf numFmtId="0" fontId="7" fillId="0" borderId="2" xfId="0" applyFont="1" applyBorder="1" applyAlignment="1">
      <alignment horizontal="left" vertical="center" wrapText="1"/>
    </xf>
    <xf numFmtId="0" fontId="36" fillId="0" borderId="2" xfId="0" applyFont="1" applyBorder="1" applyAlignment="1">
      <alignment vertical="center"/>
    </xf>
    <xf numFmtId="164" fontId="7" fillId="0" borderId="2" xfId="7" applyNumberFormat="1" applyFont="1" applyBorder="1" applyAlignment="1">
      <alignment vertical="center"/>
    </xf>
    <xf numFmtId="0" fontId="7" fillId="0" borderId="2" xfId="0" applyFont="1" applyFill="1" applyBorder="1" applyAlignment="1">
      <alignment vertical="center"/>
    </xf>
    <xf numFmtId="164" fontId="7" fillId="0" borderId="2" xfId="7" applyNumberFormat="1" applyFont="1" applyFill="1" applyBorder="1" applyAlignment="1">
      <alignment vertical="center"/>
    </xf>
    <xf numFmtId="0" fontId="7" fillId="0" borderId="0" xfId="5" applyFont="1"/>
    <xf numFmtId="0" fontId="7" fillId="0" borderId="0" xfId="5" applyFont="1" applyFill="1"/>
    <xf numFmtId="0" fontId="36" fillId="0" borderId="0" xfId="5" applyFont="1" applyFill="1"/>
    <xf numFmtId="0" fontId="7" fillId="6" borderId="2" xfId="5" applyFont="1" applyFill="1" applyBorder="1"/>
    <xf numFmtId="0" fontId="7" fillId="0" borderId="4" xfId="5" applyFont="1" applyBorder="1" applyAlignment="1">
      <alignment horizontal="center"/>
    </xf>
    <xf numFmtId="3" fontId="7" fillId="0" borderId="4" xfId="5" applyNumberFormat="1" applyFont="1" applyBorder="1" applyAlignment="1">
      <alignment horizontal="center"/>
    </xf>
    <xf numFmtId="164" fontId="19" fillId="0" borderId="4" xfId="8" applyNumberFormat="1" applyFont="1" applyBorder="1" applyAlignment="1">
      <alignment horizontal="center"/>
    </xf>
    <xf numFmtId="0" fontId="5" fillId="0" borderId="4" xfId="5" applyFont="1" applyBorder="1" applyAlignment="1">
      <alignment horizontal="center"/>
    </xf>
    <xf numFmtId="49" fontId="7" fillId="0" borderId="4" xfId="5" applyNumberFormat="1" applyFont="1" applyBorder="1" applyAlignment="1">
      <alignment horizontal="center" vertical="center"/>
    </xf>
    <xf numFmtId="49" fontId="7" fillId="0" borderId="2" xfId="5" applyNumberFormat="1" applyFont="1" applyBorder="1"/>
    <xf numFmtId="0" fontId="7" fillId="0" borderId="2" xfId="5" applyFont="1" applyBorder="1" applyAlignment="1">
      <alignment wrapText="1"/>
    </xf>
    <xf numFmtId="0" fontId="7" fillId="0" borderId="2" xfId="5" applyFont="1" applyBorder="1"/>
    <xf numFmtId="164" fontId="19" fillId="0" borderId="2" xfId="8" applyNumberFormat="1" applyFont="1" applyBorder="1"/>
    <xf numFmtId="0" fontId="5" fillId="0" borderId="2" xfId="5" applyFont="1" applyBorder="1"/>
    <xf numFmtId="0" fontId="7" fillId="0" borderId="2" xfId="5" applyFont="1" applyFill="1" applyBorder="1"/>
    <xf numFmtId="164" fontId="19" fillId="0" borderId="2" xfId="8" applyNumberFormat="1" applyFont="1" applyFill="1" applyBorder="1"/>
    <xf numFmtId="0" fontId="36" fillId="6" borderId="2" xfId="5" applyFont="1" applyFill="1" applyBorder="1"/>
    <xf numFmtId="0" fontId="7" fillId="0" borderId="2" xfId="5" applyFont="1" applyBorder="1" applyAlignment="1">
      <alignment horizontal="center"/>
    </xf>
    <xf numFmtId="49" fontId="7" fillId="0" borderId="2" xfId="5" applyNumberFormat="1" applyFont="1" applyFill="1" applyBorder="1"/>
    <xf numFmtId="0" fontId="7" fillId="0" borderId="2" xfId="5" applyFont="1" applyFill="1" applyBorder="1" applyAlignment="1">
      <alignment wrapText="1"/>
    </xf>
    <xf numFmtId="0" fontId="5" fillId="0" borderId="2" xfId="5" applyFont="1" applyFill="1" applyBorder="1" applyAlignment="1">
      <alignment wrapText="1"/>
    </xf>
    <xf numFmtId="0" fontId="5" fillId="0" borderId="2" xfId="5" applyFont="1" applyFill="1" applyBorder="1"/>
    <xf numFmtId="0" fontId="7" fillId="0" borderId="2" xfId="5" applyFont="1" applyFill="1" applyBorder="1" applyAlignment="1">
      <alignment horizontal="left" wrapText="1"/>
    </xf>
    <xf numFmtId="164" fontId="7" fillId="0" borderId="0" xfId="5" applyNumberFormat="1" applyFont="1"/>
    <xf numFmtId="164" fontId="7" fillId="0" borderId="0" xfId="5" applyNumberFormat="1" applyFont="1" applyFill="1"/>
    <xf numFmtId="0" fontId="13" fillId="0" borderId="0" xfId="5" applyFont="1" applyBorder="1" applyAlignment="1">
      <alignment horizontal="right" wrapText="1"/>
    </xf>
    <xf numFmtId="0" fontId="7" fillId="0" borderId="0" xfId="5" applyFont="1" applyFill="1" applyAlignment="1">
      <alignment horizontal="center" vertical="center"/>
    </xf>
    <xf numFmtId="0" fontId="19" fillId="0" borderId="0" xfId="0" applyFont="1"/>
    <xf numFmtId="0" fontId="19" fillId="0" borderId="0" xfId="0" applyFont="1" applyFill="1"/>
    <xf numFmtId="0" fontId="12" fillId="0" borderId="2" xfId="0" applyFont="1" applyBorder="1" applyAlignment="1">
      <alignment horizontal="left"/>
    </xf>
    <xf numFmtId="49" fontId="7" fillId="0" borderId="4" xfId="0" applyNumberFormat="1" applyFont="1" applyBorder="1"/>
    <xf numFmtId="0" fontId="7" fillId="0" borderId="4" xfId="0" applyFont="1" applyBorder="1" applyAlignment="1">
      <alignment wrapText="1"/>
    </xf>
    <xf numFmtId="0" fontId="21" fillId="0" borderId="34" xfId="0" applyNumberFormat="1" applyFont="1" applyFill="1" applyBorder="1" applyAlignment="1">
      <alignment horizontal="center" wrapText="1"/>
    </xf>
    <xf numFmtId="0" fontId="21" fillId="7" borderId="31" xfId="0" applyNumberFormat="1" applyFont="1" applyFill="1" applyBorder="1" applyAlignment="1">
      <alignment horizontal="center" vertical="center" wrapText="1"/>
    </xf>
    <xf numFmtId="49" fontId="21" fillId="0" borderId="31" xfId="0" applyNumberFormat="1" applyFont="1" applyFill="1" applyBorder="1" applyAlignment="1">
      <alignment wrapText="1"/>
    </xf>
    <xf numFmtId="49" fontId="16" fillId="0" borderId="31" xfId="0" applyNumberFormat="1" applyFont="1" applyFill="1" applyBorder="1" applyAlignment="1">
      <alignment horizontal="left"/>
    </xf>
    <xf numFmtId="166" fontId="21" fillId="0" borderId="31" xfId="0" applyNumberFormat="1" applyFont="1" applyFill="1" applyBorder="1" applyAlignment="1"/>
    <xf numFmtId="0" fontId="7" fillId="0" borderId="34" xfId="0" applyFont="1" applyFill="1" applyBorder="1" applyAlignment="1"/>
    <xf numFmtId="0" fontId="7" fillId="0" borderId="35" xfId="0" applyFont="1" applyFill="1" applyBorder="1" applyAlignment="1"/>
    <xf numFmtId="0" fontId="7" fillId="0" borderId="0" xfId="0" applyNumberFormat="1" applyFont="1" applyFill="1" applyAlignment="1"/>
    <xf numFmtId="0" fontId="7" fillId="0" borderId="0" xfId="0" applyFont="1" applyFill="1" applyAlignment="1"/>
    <xf numFmtId="0" fontId="7" fillId="0" borderId="36" xfId="0" applyNumberFormat="1" applyFont="1" applyFill="1" applyBorder="1" applyAlignment="1"/>
    <xf numFmtId="0" fontId="7" fillId="0" borderId="35" xfId="0" applyNumberFormat="1" applyFont="1" applyFill="1" applyBorder="1" applyAlignment="1"/>
    <xf numFmtId="0" fontId="16" fillId="0" borderId="31" xfId="0" applyNumberFormat="1" applyFont="1" applyFill="1" applyBorder="1" applyAlignment="1">
      <alignment horizontal="center" vertical="center"/>
    </xf>
    <xf numFmtId="0" fontId="16" fillId="0" borderId="31" xfId="0" applyNumberFormat="1" applyFont="1" applyFill="1" applyBorder="1" applyAlignment="1">
      <alignment horizontal="center" vertical="center" wrapText="1"/>
    </xf>
    <xf numFmtId="49" fontId="16" fillId="0" borderId="31" xfId="0" applyNumberFormat="1" applyFont="1" applyFill="1" applyBorder="1" applyAlignment="1">
      <alignment horizontal="center" vertical="center" wrapText="1"/>
    </xf>
    <xf numFmtId="49" fontId="7" fillId="0" borderId="31" xfId="0" applyNumberFormat="1" applyFont="1" applyFill="1" applyBorder="1" applyAlignment="1"/>
    <xf numFmtId="0" fontId="7" fillId="0" borderId="31" xfId="0" applyNumberFormat="1" applyFont="1" applyFill="1" applyBorder="1" applyAlignment="1"/>
    <xf numFmtId="166" fontId="7" fillId="0" borderId="31" xfId="0" applyNumberFormat="1" applyFont="1" applyFill="1" applyBorder="1" applyAlignment="1"/>
    <xf numFmtId="49" fontId="7" fillId="0" borderId="31" xfId="0" applyNumberFormat="1" applyFont="1" applyFill="1" applyBorder="1" applyAlignment="1">
      <alignment wrapText="1"/>
    </xf>
    <xf numFmtId="166" fontId="7" fillId="0" borderId="31" xfId="0" applyNumberFormat="1" applyFont="1" applyFill="1" applyBorder="1" applyAlignment="1">
      <alignment horizontal="left"/>
    </xf>
    <xf numFmtId="49" fontId="7" fillId="0" borderId="31" xfId="0" applyNumberFormat="1" applyFont="1" applyFill="1" applyBorder="1" applyAlignment="1">
      <alignment horizontal="left" wrapText="1"/>
    </xf>
    <xf numFmtId="0" fontId="7" fillId="0" borderId="0" xfId="0" applyFont="1" applyAlignment="1">
      <alignment wrapText="1"/>
    </xf>
    <xf numFmtId="0" fontId="12" fillId="8" borderId="2" xfId="0" applyFont="1" applyFill="1" applyBorder="1" applyAlignment="1">
      <alignment wrapText="1"/>
    </xf>
    <xf numFmtId="49" fontId="7" fillId="8" borderId="2" xfId="0" applyNumberFormat="1" applyFont="1" applyFill="1" applyBorder="1"/>
    <xf numFmtId="49" fontId="7" fillId="5" borderId="2" xfId="0" applyNumberFormat="1" applyFont="1" applyFill="1" applyBorder="1"/>
    <xf numFmtId="0" fontId="36" fillId="9" borderId="2" xfId="0" applyFont="1" applyFill="1" applyBorder="1" applyAlignment="1">
      <alignment wrapText="1"/>
    </xf>
    <xf numFmtId="49" fontId="7" fillId="0" borderId="2" xfId="0" applyNumberFormat="1" applyFont="1" applyBorder="1" applyAlignment="1">
      <alignment wrapText="1"/>
    </xf>
    <xf numFmtId="0" fontId="7" fillId="9" borderId="2" xfId="0" applyFont="1" applyFill="1" applyBorder="1" applyAlignment="1">
      <alignment wrapText="1"/>
    </xf>
    <xf numFmtId="164" fontId="7" fillId="9" borderId="2" xfId="7" applyNumberFormat="1" applyFont="1" applyFill="1" applyBorder="1" applyAlignment="1">
      <alignment wrapText="1"/>
    </xf>
    <xf numFmtId="164" fontId="7" fillId="0" borderId="2" xfId="7" applyNumberFormat="1" applyFont="1" applyBorder="1" applyAlignment="1">
      <alignment wrapText="1"/>
    </xf>
    <xf numFmtId="49" fontId="7" fillId="9" borderId="2" xfId="0" applyNumberFormat="1" applyFont="1" applyFill="1" applyBorder="1" applyAlignment="1">
      <alignment wrapText="1"/>
    </xf>
    <xf numFmtId="164" fontId="7" fillId="9" borderId="2" xfId="7" applyNumberFormat="1" applyFont="1" applyFill="1" applyBorder="1"/>
    <xf numFmtId="49" fontId="7" fillId="9" borderId="2" xfId="0" applyNumberFormat="1" applyFont="1" applyFill="1" applyBorder="1"/>
    <xf numFmtId="0" fontId="7" fillId="9" borderId="2" xfId="0" applyFont="1" applyFill="1" applyBorder="1"/>
    <xf numFmtId="164" fontId="7" fillId="6" borderId="2" xfId="0" applyNumberFormat="1" applyFont="1" applyFill="1" applyBorder="1"/>
    <xf numFmtId="43" fontId="7" fillId="0" borderId="2" xfId="7" applyNumberFormat="1" applyFont="1" applyBorder="1"/>
    <xf numFmtId="0" fontId="7" fillId="0" borderId="2" xfId="0" applyFont="1" applyBorder="1" applyAlignment="1">
      <alignment vertical="top"/>
    </xf>
    <xf numFmtId="0" fontId="7" fillId="0" borderId="0" xfId="0" applyFont="1" applyBorder="1"/>
    <xf numFmtId="0" fontId="7" fillId="0" borderId="0" xfId="10" applyFont="1"/>
    <xf numFmtId="0" fontId="7" fillId="0" borderId="0" xfId="10" applyFont="1" applyAlignment="1">
      <alignment horizontal="center"/>
    </xf>
    <xf numFmtId="0" fontId="7" fillId="0" borderId="0" xfId="10" applyFont="1" applyFill="1"/>
    <xf numFmtId="0" fontId="36" fillId="0" borderId="0" xfId="10" applyFont="1" applyFill="1"/>
    <xf numFmtId="164" fontId="36" fillId="0" borderId="2" xfId="12" applyNumberFormat="1" applyFont="1" applyBorder="1"/>
    <xf numFmtId="0" fontId="7" fillId="6" borderId="2" xfId="10" applyFont="1" applyFill="1" applyBorder="1"/>
    <xf numFmtId="0" fontId="7" fillId="0" borderId="2" xfId="10" applyFont="1" applyFill="1" applyBorder="1" applyAlignment="1">
      <alignment horizontal="center" vertical="center"/>
    </xf>
    <xf numFmtId="0" fontId="7" fillId="0" borderId="2" xfId="10" applyFont="1" applyFill="1" applyBorder="1" applyAlignment="1">
      <alignment horizontal="center" vertical="center" wrapText="1"/>
    </xf>
    <xf numFmtId="164" fontId="7" fillId="0" borderId="2" xfId="12" applyNumberFormat="1" applyFont="1" applyFill="1" applyBorder="1"/>
    <xf numFmtId="49" fontId="7" fillId="0" borderId="2" xfId="10" applyNumberFormat="1" applyFont="1" applyBorder="1" applyAlignment="1">
      <alignment horizontal="center" vertical="center"/>
    </xf>
    <xf numFmtId="0" fontId="7" fillId="0" borderId="2" xfId="10" applyFont="1" applyBorder="1" applyAlignment="1">
      <alignment horizontal="right" vertical="center"/>
    </xf>
    <xf numFmtId="0" fontId="5" fillId="0" borderId="2" xfId="10" applyFont="1" applyBorder="1" applyAlignment="1">
      <alignment horizontal="center" vertical="center"/>
    </xf>
    <xf numFmtId="0" fontId="7" fillId="0" borderId="3" xfId="10" applyFont="1" applyFill="1" applyBorder="1" applyAlignment="1">
      <alignment horizontal="center" vertical="center" wrapText="1"/>
    </xf>
    <xf numFmtId="164" fontId="7" fillId="0" borderId="2" xfId="12" applyNumberFormat="1" applyFont="1" applyBorder="1" applyAlignment="1">
      <alignment horizontal="right" vertical="center"/>
    </xf>
    <xf numFmtId="164" fontId="5" fillId="4" borderId="2" xfId="13" applyNumberFormat="1" applyFont="1" applyFill="1" applyBorder="1" applyAlignment="1">
      <alignment horizontal="right" vertical="center"/>
    </xf>
    <xf numFmtId="0" fontId="30" fillId="0" borderId="0" xfId="0" applyFont="1" applyAlignment="1">
      <alignment horizontal="right" vertical="top" wrapText="1"/>
    </xf>
    <xf numFmtId="0" fontId="37" fillId="0" borderId="0" xfId="0" applyFont="1" applyFill="1"/>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4" fontId="12" fillId="0" borderId="2" xfId="0" applyNumberFormat="1" applyFont="1" applyBorder="1" applyAlignment="1">
      <alignment horizontal="left" vertical="top"/>
    </xf>
    <xf numFmtId="4" fontId="7" fillId="0" borderId="2" xfId="0" applyNumberFormat="1" applyFont="1" applyBorder="1" applyAlignment="1">
      <alignment horizontal="left" vertical="top" wrapText="1"/>
    </xf>
    <xf numFmtId="4" fontId="12" fillId="0" borderId="2" xfId="0" applyNumberFormat="1" applyFont="1" applyBorder="1"/>
    <xf numFmtId="4" fontId="7" fillId="0" borderId="2" xfId="0" applyNumberFormat="1" applyFont="1" applyBorder="1" applyAlignment="1">
      <alignment wrapText="1"/>
    </xf>
    <xf numFmtId="4" fontId="12" fillId="0" borderId="2" xfId="0" applyNumberFormat="1" applyFont="1" applyBorder="1" applyAlignment="1">
      <alignment wrapText="1"/>
    </xf>
    <xf numFmtId="4" fontId="5" fillId="0" borderId="2" xfId="0" applyNumberFormat="1" applyFont="1" applyFill="1" applyBorder="1" applyAlignment="1">
      <alignment wrapText="1"/>
    </xf>
    <xf numFmtId="3" fontId="5" fillId="0" borderId="2" xfId="0" applyNumberFormat="1" applyFont="1" applyBorder="1"/>
    <xf numFmtId="4" fontId="7" fillId="0" borderId="2" xfId="0" applyNumberFormat="1" applyFont="1" applyBorder="1"/>
    <xf numFmtId="0" fontId="5" fillId="0" borderId="0" xfId="0" applyFont="1" applyAlignment="1">
      <alignment horizontal="right"/>
    </xf>
    <xf numFmtId="0" fontId="5" fillId="0" borderId="0" xfId="0" applyFont="1" applyFill="1"/>
    <xf numFmtId="0" fontId="17" fillId="0" borderId="1" xfId="0" applyFont="1" applyBorder="1" applyAlignment="1">
      <alignment horizontal="right" wrapText="1"/>
    </xf>
    <xf numFmtId="0" fontId="5" fillId="0" borderId="2" xfId="0" applyFont="1" applyFill="1" applyBorder="1" applyAlignment="1">
      <alignment horizontal="center" vertical="center" wrapText="1"/>
    </xf>
    <xf numFmtId="0" fontId="5" fillId="6" borderId="2" xfId="0" applyFont="1" applyFill="1" applyBorder="1"/>
    <xf numFmtId="0" fontId="5" fillId="0" borderId="0" xfId="0" applyFont="1"/>
    <xf numFmtId="0" fontId="5" fillId="0" borderId="2" xfId="0" applyFont="1" applyBorder="1" applyAlignment="1">
      <alignment vertical="top" wrapText="1"/>
    </xf>
    <xf numFmtId="0" fontId="5" fillId="0" borderId="2" xfId="0" applyFont="1" applyFill="1" applyBorder="1" applyAlignment="1">
      <alignment vertical="top" wrapText="1"/>
    </xf>
    <xf numFmtId="0" fontId="7" fillId="0" borderId="0" xfId="0" applyFont="1" applyBorder="1" applyAlignment="1">
      <alignment wrapText="1"/>
    </xf>
    <xf numFmtId="164" fontId="7" fillId="0" borderId="0" xfId="7" applyNumberFormat="1" applyFont="1" applyBorder="1"/>
    <xf numFmtId="1" fontId="7" fillId="0" borderId="2" xfId="0" applyNumberFormat="1" applyFont="1" applyBorder="1"/>
    <xf numFmtId="164" fontId="7" fillId="0" borderId="2" xfId="0" applyNumberFormat="1" applyFont="1" applyBorder="1" applyAlignment="1"/>
    <xf numFmtId="0" fontId="5" fillId="0" borderId="0" xfId="0" applyNumberFormat="1" applyFont="1" applyFill="1" applyBorder="1" applyAlignment="1">
      <alignment horizontal="center" wrapText="1"/>
    </xf>
    <xf numFmtId="0" fontId="5" fillId="0" borderId="0" xfId="0" applyNumberFormat="1" applyFont="1" applyFill="1" applyBorder="1" applyAlignment="1">
      <alignment wrapText="1"/>
    </xf>
    <xf numFmtId="0" fontId="5" fillId="0" borderId="0" xfId="0" applyNumberFormat="1" applyFont="1" applyFill="1" applyAlignment="1"/>
    <xf numFmtId="0" fontId="5" fillId="7"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wrapText="1"/>
    </xf>
    <xf numFmtId="0" fontId="5" fillId="0" borderId="2" xfId="0" applyNumberFormat="1" applyFont="1" applyFill="1" applyBorder="1" applyAlignment="1">
      <alignment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36" fillId="0" borderId="0" xfId="0" applyFont="1" applyFill="1" applyAlignment="1">
      <alignment wrapText="1"/>
    </xf>
    <xf numFmtId="0" fontId="7" fillId="0" borderId="0" xfId="0" applyFont="1" applyFill="1" applyAlignment="1">
      <alignment wrapText="1"/>
    </xf>
    <xf numFmtId="0" fontId="7" fillId="0" borderId="2" xfId="0" applyFont="1" applyFill="1" applyBorder="1" applyAlignment="1">
      <alignment wrapText="1"/>
    </xf>
    <xf numFmtId="164" fontId="7" fillId="0" borderId="2" xfId="7" applyNumberFormat="1" applyFont="1" applyFill="1" applyBorder="1" applyAlignment="1">
      <alignment wrapText="1"/>
    </xf>
    <xf numFmtId="0" fontId="7" fillId="6" borderId="2" xfId="0" applyFont="1" applyFill="1" applyBorder="1" applyAlignment="1">
      <alignment wrapText="1"/>
    </xf>
    <xf numFmtId="2" fontId="16" fillId="0" borderId="2" xfId="0" applyNumberFormat="1" applyFont="1" applyBorder="1" applyAlignment="1">
      <alignment wrapText="1"/>
    </xf>
    <xf numFmtId="0" fontId="7" fillId="0" borderId="6" xfId="0" applyFont="1" applyBorder="1"/>
    <xf numFmtId="164" fontId="7" fillId="0" borderId="8" xfId="7" applyNumberFormat="1" applyFont="1" applyFill="1" applyBorder="1"/>
    <xf numFmtId="0" fontId="36" fillId="0" borderId="0" xfId="0" applyFont="1" applyFill="1" applyAlignment="1">
      <alignment horizontal="center" wrapText="1"/>
    </xf>
    <xf numFmtId="0" fontId="7" fillId="0" borderId="0" xfId="0" applyFont="1" applyFill="1" applyAlignment="1">
      <alignment horizontal="center" wrapText="1"/>
    </xf>
    <xf numFmtId="49" fontId="7" fillId="0" borderId="2" xfId="0" applyNumberFormat="1" applyFont="1" applyBorder="1" applyAlignment="1">
      <alignment horizontal="center" vertical="center" wrapText="1"/>
    </xf>
    <xf numFmtId="0" fontId="7" fillId="6" borderId="2" xfId="0" applyFont="1" applyFill="1" applyBorder="1" applyAlignment="1">
      <alignment horizontal="center" wrapText="1"/>
    </xf>
    <xf numFmtId="0" fontId="7" fillId="0" borderId="0" xfId="0" applyFont="1" applyAlignment="1">
      <alignment horizontal="center" wrapText="1"/>
    </xf>
    <xf numFmtId="0" fontId="5" fillId="0" borderId="2" xfId="0" applyFont="1" applyBorder="1" applyAlignment="1">
      <alignment vertical="center"/>
    </xf>
    <xf numFmtId="0" fontId="7" fillId="0" borderId="0" xfId="0" applyFont="1" applyAlignment="1">
      <alignment horizontal="left" vertical="top" wrapText="1"/>
    </xf>
    <xf numFmtId="49" fontId="7" fillId="0" borderId="2" xfId="0" applyNumberFormat="1" applyFont="1" applyBorder="1" applyAlignment="1">
      <alignment vertical="top"/>
    </xf>
    <xf numFmtId="168" fontId="7" fillId="0" borderId="2" xfId="0" applyNumberFormat="1" applyFont="1" applyBorder="1"/>
    <xf numFmtId="2" fontId="7" fillId="0" borderId="2" xfId="0" applyNumberFormat="1" applyFont="1" applyBorder="1" applyAlignment="1">
      <alignment vertical="center"/>
    </xf>
    <xf numFmtId="43" fontId="7" fillId="0" borderId="2" xfId="7" applyNumberFormat="1" applyFont="1" applyBorder="1" applyAlignment="1">
      <alignment vertical="center"/>
    </xf>
    <xf numFmtId="0" fontId="7" fillId="0" borderId="2" xfId="7" applyNumberFormat="1" applyFont="1" applyBorder="1"/>
    <xf numFmtId="0" fontId="24" fillId="12" borderId="2" xfId="0" applyFont="1" applyFill="1" applyBorder="1" applyAlignment="1">
      <alignment vertical="center" wrapText="1"/>
    </xf>
    <xf numFmtId="0" fontId="24" fillId="0" borderId="2" xfId="0" applyFont="1" applyBorder="1" applyAlignment="1">
      <alignment horizontal="left" vertical="center" wrapText="1"/>
    </xf>
    <xf numFmtId="0" fontId="7" fillId="4" borderId="2" xfId="0" applyFont="1" applyFill="1" applyBorder="1" applyAlignment="1">
      <alignment wrapText="1"/>
    </xf>
    <xf numFmtId="0" fontId="7" fillId="0" borderId="2" xfId="0" applyFont="1" applyBorder="1" applyAlignment="1">
      <alignment horizontal="left" wrapText="1"/>
    </xf>
    <xf numFmtId="0" fontId="24" fillId="0" borderId="2" xfId="0" applyFont="1" applyBorder="1" applyAlignment="1">
      <alignment wrapText="1"/>
    </xf>
    <xf numFmtId="0" fontId="12" fillId="5" borderId="2" xfId="0" applyFont="1" applyFill="1" applyBorder="1" applyAlignment="1">
      <alignment horizontal="left" wrapText="1"/>
    </xf>
    <xf numFmtId="11" fontId="5" fillId="4" borderId="2" xfId="1" applyNumberFormat="1" applyFont="1" applyFill="1" applyBorder="1" applyAlignment="1">
      <alignment horizontal="justify" vertical="center" wrapText="1"/>
    </xf>
    <xf numFmtId="11" fontId="5" fillId="0" borderId="2" xfId="1" applyNumberFormat="1" applyFont="1" applyFill="1" applyBorder="1" applyAlignment="1">
      <alignment horizontal="justify" vertical="center" wrapText="1"/>
    </xf>
    <xf numFmtId="0" fontId="5" fillId="0" borderId="0" xfId="0" applyFont="1" applyFill="1" applyBorder="1" applyAlignment="1">
      <alignment vertical="top" wrapText="1"/>
    </xf>
    <xf numFmtId="0" fontId="5" fillId="0" borderId="0" xfId="0" applyFont="1" applyAlignment="1">
      <alignment wrapText="1"/>
    </xf>
    <xf numFmtId="0" fontId="38" fillId="0" borderId="0" xfId="0" applyFont="1" applyAlignment="1">
      <alignment horizontal="right" vertical="top" wrapText="1"/>
    </xf>
    <xf numFmtId="0" fontId="6" fillId="0" borderId="1" xfId="0" applyFont="1" applyBorder="1" applyAlignment="1">
      <alignment horizontal="center" wrapText="1"/>
    </xf>
    <xf numFmtId="0" fontId="6" fillId="0" borderId="0" xfId="0" applyFont="1" applyAlignment="1">
      <alignment horizontal="center" vertical="center"/>
    </xf>
    <xf numFmtId="0" fontId="6" fillId="6"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0" xfId="0" applyFont="1" applyFill="1" applyAlignment="1">
      <alignment horizontal="center" vertical="center"/>
    </xf>
    <xf numFmtId="49" fontId="5" fillId="0" borderId="2" xfId="0" applyNumberFormat="1" applyFont="1" applyBorder="1" applyAlignment="1">
      <alignment horizontal="right" vertical="center"/>
    </xf>
    <xf numFmtId="0" fontId="5" fillId="0" borderId="2" xfId="0" applyFont="1" applyBorder="1" applyAlignment="1">
      <alignment horizontal="center" vertical="center"/>
    </xf>
    <xf numFmtId="164" fontId="5" fillId="0" borderId="2" xfId="7" applyNumberFormat="1" applyFont="1" applyBorder="1" applyAlignment="1">
      <alignment vertical="center"/>
    </xf>
    <xf numFmtId="164" fontId="5" fillId="0" borderId="2" xfId="7" applyNumberFormat="1" applyFont="1" applyBorder="1"/>
    <xf numFmtId="164" fontId="5" fillId="0" borderId="2" xfId="7" applyNumberFormat="1" applyFont="1" applyBorder="1" applyAlignment="1">
      <alignment horizontal="center" vertical="center"/>
    </xf>
    <xf numFmtId="164" fontId="5" fillId="0" borderId="2" xfId="7" applyNumberFormat="1" applyFont="1" applyFill="1" applyBorder="1" applyAlignment="1">
      <alignment horizontal="center" vertical="center"/>
    </xf>
    <xf numFmtId="164" fontId="5" fillId="0" borderId="2" xfId="7" applyNumberFormat="1" applyFont="1" applyFill="1" applyBorder="1"/>
    <xf numFmtId="164" fontId="6" fillId="6" borderId="2" xfId="7" applyNumberFormat="1" applyFont="1" applyFill="1" applyBorder="1"/>
    <xf numFmtId="0" fontId="39" fillId="0" borderId="0" xfId="6" applyFont="1" applyAlignment="1" applyProtection="1">
      <alignment wrapText="1"/>
    </xf>
    <xf numFmtId="0" fontId="7" fillId="0" borderId="2" xfId="0" applyNumberFormat="1" applyFont="1" applyBorder="1"/>
    <xf numFmtId="0" fontId="7" fillId="0" borderId="2" xfId="0" applyNumberFormat="1" applyFont="1" applyFill="1" applyBorder="1"/>
    <xf numFmtId="0" fontId="5" fillId="0" borderId="2" xfId="0" applyFont="1" applyBorder="1" applyAlignment="1"/>
    <xf numFmtId="0" fontId="7" fillId="0" borderId="0" xfId="0" applyNumberFormat="1" applyFont="1"/>
    <xf numFmtId="0" fontId="5" fillId="0" borderId="2" xfId="0" applyFont="1" applyFill="1" applyBorder="1" applyAlignment="1">
      <alignment wrapText="1"/>
    </xf>
    <xf numFmtId="0" fontId="7" fillId="0" borderId="6" xfId="0" applyFont="1" applyFill="1" applyBorder="1"/>
    <xf numFmtId="0" fontId="5" fillId="0" borderId="2" xfId="0" applyFont="1" applyBorder="1" applyAlignment="1">
      <alignment vertical="top"/>
    </xf>
    <xf numFmtId="164" fontId="7" fillId="0" borderId="2" xfId="7" applyNumberFormat="1" applyFont="1" applyBorder="1" applyAlignment="1">
      <alignment vertical="top"/>
    </xf>
    <xf numFmtId="0" fontId="5" fillId="0" borderId="2" xfId="0" applyFont="1" applyBorder="1" applyAlignment="1">
      <alignment horizontal="justify" wrapText="1"/>
    </xf>
    <xf numFmtId="0" fontId="7" fillId="0" borderId="2" xfId="0" applyFont="1" applyBorder="1" applyAlignment="1">
      <alignment horizontal="justify" wrapText="1"/>
    </xf>
    <xf numFmtId="0" fontId="24" fillId="0" borderId="0" xfId="0" applyFont="1"/>
    <xf numFmtId="164" fontId="5" fillId="0" borderId="2" xfId="0" applyNumberFormat="1" applyFont="1" applyBorder="1" applyAlignment="1">
      <alignment vertical="top" wrapText="1"/>
    </xf>
    <xf numFmtId="3" fontId="5" fillId="0" borderId="2" xfId="5" applyNumberFormat="1" applyFont="1" applyFill="1" applyBorder="1" applyAlignment="1">
      <alignment horizontal="right" vertical="top" wrapText="1"/>
    </xf>
    <xf numFmtId="0" fontId="5" fillId="0" borderId="2" xfId="0" applyFont="1" applyBorder="1" applyAlignment="1">
      <alignment horizontal="left" vertical="top" wrapText="1"/>
    </xf>
    <xf numFmtId="0" fontId="7" fillId="0" borderId="2" xfId="5" applyFont="1" applyFill="1" applyBorder="1" applyAlignment="1">
      <alignment horizontal="center" vertical="center"/>
    </xf>
    <xf numFmtId="0" fontId="7" fillId="0" borderId="2" xfId="5" applyFont="1" applyFill="1" applyBorder="1" applyAlignment="1">
      <alignment horizontal="center" vertical="center" wrapText="1"/>
    </xf>
    <xf numFmtId="0" fontId="7" fillId="0" borderId="2" xfId="5" applyFont="1" applyFill="1" applyBorder="1" applyAlignment="1">
      <alignment horizontal="right"/>
    </xf>
    <xf numFmtId="172" fontId="12" fillId="6" borderId="2" xfId="8" applyNumberFormat="1" applyFont="1" applyFill="1" applyBorder="1"/>
    <xf numFmtId="173" fontId="12" fillId="6" borderId="2" xfId="8" applyNumberFormat="1" applyFont="1" applyFill="1" applyBorder="1"/>
    <xf numFmtId="1" fontId="7" fillId="0" borderId="2" xfId="0" applyNumberFormat="1" applyFont="1" applyFill="1" applyBorder="1" applyAlignment="1">
      <alignment horizontal="right"/>
    </xf>
    <xf numFmtId="1" fontId="7" fillId="0" borderId="2" xfId="12" applyNumberFormat="1" applyFont="1" applyFill="1" applyBorder="1"/>
    <xf numFmtId="1" fontId="7" fillId="0" borderId="2" xfId="0" applyNumberFormat="1" applyFont="1" applyFill="1" applyBorder="1"/>
    <xf numFmtId="1" fontId="5" fillId="0" borderId="2" xfId="0" applyNumberFormat="1" applyFont="1" applyFill="1" applyBorder="1"/>
    <xf numFmtId="4" fontId="5" fillId="0" borderId="2" xfId="0" applyNumberFormat="1" applyFont="1" applyFill="1" applyBorder="1"/>
    <xf numFmtId="4" fontId="7" fillId="0" borderId="2" xfId="0" applyNumberFormat="1" applyFont="1" applyFill="1" applyBorder="1"/>
    <xf numFmtId="174" fontId="12" fillId="6" borderId="2" xfId="8" applyNumberFormat="1" applyFont="1" applyFill="1" applyBorder="1"/>
    <xf numFmtId="1" fontId="5" fillId="0" borderId="2" xfId="12" applyNumberFormat="1" applyFont="1" applyFill="1" applyBorder="1"/>
    <xf numFmtId="49" fontId="21" fillId="0" borderId="4" xfId="1" applyNumberFormat="1" applyFont="1" applyFill="1" applyBorder="1" applyAlignment="1">
      <alignment horizontal="center" vertical="center" wrapText="1"/>
    </xf>
    <xf numFmtId="49" fontId="21" fillId="0" borderId="4" xfId="1" applyNumberFormat="1" applyFont="1" applyFill="1" applyBorder="1" applyAlignment="1">
      <alignment vertical="center" wrapText="1"/>
    </xf>
    <xf numFmtId="4" fontId="7" fillId="0" borderId="4" xfId="0" applyNumberFormat="1" applyFont="1" applyFill="1" applyBorder="1" applyAlignment="1">
      <alignment horizontal="center" vertical="center"/>
    </xf>
    <xf numFmtId="4" fontId="7" fillId="0" borderId="12" xfId="0" applyNumberFormat="1" applyFont="1" applyFill="1" applyBorder="1" applyAlignment="1">
      <alignment horizontal="center" vertical="center"/>
    </xf>
    <xf numFmtId="4" fontId="7" fillId="0" borderId="22" xfId="0" applyNumberFormat="1" applyFont="1" applyFill="1" applyBorder="1" applyAlignment="1">
      <alignment vertical="center"/>
    </xf>
    <xf numFmtId="4" fontId="7" fillId="0" borderId="26" xfId="0" applyNumberFormat="1" applyFont="1" applyFill="1" applyBorder="1" applyAlignment="1">
      <alignment vertical="center"/>
    </xf>
    <xf numFmtId="49" fontId="21" fillId="0" borderId="5" xfId="1" applyNumberFormat="1" applyFont="1" applyFill="1" applyBorder="1" applyAlignment="1">
      <alignment horizontal="center" vertical="center" wrapText="1"/>
    </xf>
    <xf numFmtId="0" fontId="5" fillId="0" borderId="5" xfId="1" applyFont="1" applyFill="1" applyBorder="1" applyAlignment="1">
      <alignment horizontal="justify" vertical="center" wrapText="1"/>
    </xf>
    <xf numFmtId="49" fontId="16" fillId="0" borderId="47" xfId="1"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47" xfId="0" applyNumberFormat="1" applyFont="1" applyFill="1" applyBorder="1" applyAlignment="1">
      <alignment horizontal="center" vertical="center"/>
    </xf>
    <xf numFmtId="167" fontId="5" fillId="0" borderId="3" xfId="0" applyNumberFormat="1" applyFont="1" applyBorder="1"/>
    <xf numFmtId="167" fontId="7" fillId="0" borderId="2" xfId="0" applyNumberFormat="1" applyFont="1" applyBorder="1"/>
    <xf numFmtId="167" fontId="7" fillId="0" borderId="3" xfId="0" applyNumberFormat="1" applyFont="1" applyBorder="1"/>
    <xf numFmtId="49" fontId="7" fillId="6" borderId="2" xfId="0" applyNumberFormat="1" applyFont="1" applyFill="1" applyBorder="1" applyAlignment="1">
      <alignment horizontal="center" vertical="center"/>
    </xf>
    <xf numFmtId="0" fontId="12" fillId="6" borderId="7" xfId="0" applyFont="1" applyFill="1" applyBorder="1" applyAlignment="1">
      <alignment vertical="center" wrapText="1"/>
    </xf>
    <xf numFmtId="0" fontId="7" fillId="0" borderId="4" xfId="5" applyFont="1" applyBorder="1" applyAlignment="1">
      <alignment horizontal="left" wrapText="1"/>
    </xf>
    <xf numFmtId="0" fontId="12" fillId="6" borderId="2" xfId="0" applyFont="1" applyFill="1" applyBorder="1" applyAlignment="1">
      <alignment horizontal="center" vertical="center" wrapText="1"/>
    </xf>
    <xf numFmtId="173" fontId="7" fillId="0" borderId="2" xfId="7" applyNumberFormat="1" applyFont="1" applyBorder="1"/>
    <xf numFmtId="164" fontId="6" fillId="6" borderId="2" xfId="0" applyNumberFormat="1" applyFont="1" applyFill="1" applyBorder="1"/>
    <xf numFmtId="0" fontId="12" fillId="6" borderId="2" xfId="0" applyFont="1" applyFill="1" applyBorder="1" applyAlignment="1">
      <alignment horizontal="center" vertical="center" wrapText="1"/>
    </xf>
    <xf numFmtId="0" fontId="6" fillId="6" borderId="2" xfId="0" applyFont="1" applyFill="1" applyBorder="1" applyAlignment="1">
      <alignment horizontal="left"/>
    </xf>
    <xf numFmtId="0" fontId="12" fillId="6" borderId="2" xfId="10" applyFont="1" applyFill="1" applyBorder="1" applyAlignment="1">
      <alignment horizontal="center" vertical="center" wrapText="1"/>
    </xf>
    <xf numFmtId="0" fontId="7" fillId="0" borderId="3" xfId="0" applyFont="1" applyFill="1" applyBorder="1" applyAlignment="1">
      <alignment horizontal="center" wrapText="1"/>
    </xf>
    <xf numFmtId="0" fontId="5" fillId="0" borderId="2" xfId="0" applyFont="1" applyBorder="1" applyAlignment="1">
      <alignment vertical="justify"/>
    </xf>
    <xf numFmtId="49" fontId="5" fillId="0" borderId="2" xfId="0" applyNumberFormat="1" applyFont="1" applyBorder="1" applyAlignment="1">
      <alignment vertical="justify"/>
    </xf>
    <xf numFmtId="0" fontId="19" fillId="0" borderId="0" xfId="0" applyFont="1" applyAlignment="1">
      <alignment horizontal="right"/>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9" fillId="0" borderId="2" xfId="0" applyNumberFormat="1" applyFont="1" applyBorder="1" applyAlignment="1">
      <alignment horizontal="center" vertical="center"/>
    </xf>
    <xf numFmtId="0" fontId="19" fillId="0" borderId="5" xfId="0" applyFont="1" applyBorder="1" applyAlignment="1">
      <alignment horizontal="left" vertical="center" wrapText="1"/>
    </xf>
    <xf numFmtId="0" fontId="5" fillId="0" borderId="5" xfId="0" applyFont="1" applyBorder="1" applyAlignment="1">
      <alignment horizontal="left" vertical="center" wrapText="1"/>
    </xf>
    <xf numFmtId="0" fontId="19" fillId="0" borderId="2" xfId="0" applyFont="1" applyBorder="1" applyAlignment="1">
      <alignment horizontal="center" vertical="center"/>
    </xf>
    <xf numFmtId="4" fontId="19" fillId="0" borderId="2" xfId="0" applyNumberFormat="1" applyFont="1" applyBorder="1" applyAlignment="1">
      <alignment horizontal="center" vertical="center"/>
    </xf>
    <xf numFmtId="175" fontId="19" fillId="0" borderId="2" xfId="12" applyNumberFormat="1" applyFont="1" applyBorder="1" applyAlignment="1">
      <alignment horizontal="center" vertical="center"/>
    </xf>
    <xf numFmtId="174" fontId="19" fillId="0" borderId="2" xfId="12" applyNumberFormat="1" applyFont="1" applyBorder="1" applyAlignment="1">
      <alignment horizontal="center" vertical="center"/>
    </xf>
    <xf numFmtId="164" fontId="19" fillId="0" borderId="2" xfId="12" applyNumberFormat="1" applyFont="1" applyBorder="1" applyAlignment="1">
      <alignment horizontal="center" vertical="center"/>
    </xf>
    <xf numFmtId="0" fontId="19" fillId="6" borderId="2" xfId="0" applyFont="1" applyFill="1" applyBorder="1"/>
    <xf numFmtId="175" fontId="12" fillId="6" borderId="2" xfId="12" applyNumberFormat="1" applyFont="1" applyFill="1" applyBorder="1" applyAlignment="1">
      <alignment horizontal="center"/>
    </xf>
    <xf numFmtId="174" fontId="12" fillId="6" borderId="2" xfId="12" applyNumberFormat="1" applyFont="1" applyFill="1" applyBorder="1" applyAlignment="1">
      <alignment horizontal="center"/>
    </xf>
    <xf numFmtId="164" fontId="12" fillId="6" borderId="2" xfId="12" applyNumberFormat="1" applyFont="1" applyFill="1" applyBorder="1" applyAlignment="1">
      <alignment horizontal="center"/>
    </xf>
    <xf numFmtId="0" fontId="19" fillId="6" borderId="2" xfId="0" applyFont="1" applyFill="1" applyBorder="1" applyAlignment="1">
      <alignment horizontal="center"/>
    </xf>
    <xf numFmtId="49" fontId="7" fillId="0" borderId="2" xfId="0" applyNumberFormat="1" applyFont="1" applyBorder="1" applyAlignment="1">
      <alignment vertical="center"/>
    </xf>
    <xf numFmtId="164" fontId="7" fillId="0" borderId="2" xfId="7" applyNumberFormat="1" applyFont="1" applyBorder="1" applyAlignment="1">
      <alignment vertical="center" wrapText="1"/>
    </xf>
    <xf numFmtId="4" fontId="5" fillId="0" borderId="2" xfId="0" applyNumberFormat="1" applyFont="1" applyBorder="1"/>
    <xf numFmtId="0" fontId="6" fillId="6" borderId="3" xfId="0" applyFont="1" applyFill="1" applyBorder="1" applyAlignment="1"/>
    <xf numFmtId="164" fontId="5" fillId="0" borderId="2" xfId="7" applyNumberFormat="1" applyFont="1" applyBorder="1" applyAlignment="1">
      <alignment horizontal="center"/>
    </xf>
    <xf numFmtId="164" fontId="5" fillId="0" borderId="2" xfId="7" applyNumberFormat="1" applyFont="1" applyBorder="1" applyAlignment="1"/>
    <xf numFmtId="0" fontId="6" fillId="6" borderId="2" xfId="0" applyFont="1" applyFill="1" applyBorder="1" applyAlignment="1"/>
    <xf numFmtId="164" fontId="5" fillId="6" borderId="2" xfId="0" applyNumberFormat="1" applyFont="1" applyFill="1" applyBorder="1"/>
    <xf numFmtId="164" fontId="7" fillId="0" borderId="2" xfId="12" applyNumberFormat="1" applyFont="1" applyBorder="1" applyAlignment="1">
      <alignment horizontal="center" vertical="center"/>
    </xf>
    <xf numFmtId="49" fontId="5" fillId="0" borderId="2" xfId="0" applyNumberFormat="1" applyFont="1" applyBorder="1" applyAlignment="1">
      <alignment horizontal="center" vertical="center"/>
    </xf>
    <xf numFmtId="164" fontId="5" fillId="0" borderId="2" xfId="7" applyNumberFormat="1" applyFont="1" applyBorder="1" applyAlignment="1">
      <alignment vertical="top" wrapText="1"/>
    </xf>
    <xf numFmtId="0" fontId="5" fillId="0" borderId="2" xfId="0" applyNumberFormat="1" applyFont="1" applyBorder="1" applyAlignment="1">
      <alignment vertical="top" wrapText="1"/>
    </xf>
    <xf numFmtId="49" fontId="5" fillId="0" borderId="2" xfId="0" applyNumberFormat="1" applyFont="1" applyBorder="1" applyAlignment="1">
      <alignment horizontal="center" vertical="center" wrapText="1"/>
    </xf>
    <xf numFmtId="0" fontId="7" fillId="6" borderId="5" xfId="0" applyFont="1" applyFill="1" applyBorder="1"/>
    <xf numFmtId="164" fontId="12" fillId="6" borderId="5" xfId="7" applyNumberFormat="1" applyFont="1" applyFill="1" applyBorder="1" applyAlignment="1">
      <alignment vertical="top"/>
    </xf>
    <xf numFmtId="0" fontId="40" fillId="0" borderId="1" xfId="0" applyFont="1" applyBorder="1" applyAlignment="1">
      <alignment horizont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15" fillId="0" borderId="0" xfId="0" applyFont="1" applyFill="1"/>
    <xf numFmtId="0" fontId="41" fillId="0" borderId="1" xfId="0" applyFont="1" applyBorder="1" applyAlignment="1">
      <alignment horizontal="center" wrapText="1"/>
    </xf>
    <xf numFmtId="0" fontId="43" fillId="0" borderId="1" xfId="0" applyFont="1" applyBorder="1" applyAlignment="1">
      <alignment horizontal="center" wrapText="1"/>
    </xf>
    <xf numFmtId="0" fontId="44" fillId="0" borderId="1" xfId="0" applyFont="1" applyBorder="1" applyAlignment="1">
      <alignment horizontal="right" wrapText="1"/>
    </xf>
    <xf numFmtId="0" fontId="41" fillId="6"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49" fontId="15" fillId="0" borderId="2" xfId="0" applyNumberFormat="1" applyFont="1" applyBorder="1"/>
    <xf numFmtId="0" fontId="15" fillId="0" borderId="2" xfId="0" applyFont="1" applyBorder="1" applyAlignment="1">
      <alignment wrapText="1"/>
    </xf>
    <xf numFmtId="0" fontId="15" fillId="0" borderId="2" xfId="0" applyFont="1" applyBorder="1"/>
    <xf numFmtId="164" fontId="15" fillId="0" borderId="2" xfId="12" applyNumberFormat="1" applyFont="1" applyBorder="1"/>
    <xf numFmtId="0" fontId="15" fillId="0" borderId="2" xfId="0" applyFont="1" applyBorder="1" applyAlignment="1">
      <alignment horizontal="justify" wrapText="1"/>
    </xf>
    <xf numFmtId="0" fontId="15" fillId="4" borderId="2" xfId="0" applyFont="1" applyFill="1" applyBorder="1" applyAlignment="1">
      <alignment wrapText="1"/>
    </xf>
    <xf numFmtId="164" fontId="15" fillId="0" borderId="2" xfId="12" applyNumberFormat="1" applyFont="1" applyFill="1" applyBorder="1"/>
    <xf numFmtId="0" fontId="15" fillId="6" borderId="2" xfId="0" applyFont="1" applyFill="1" applyBorder="1"/>
    <xf numFmtId="164" fontId="41" fillId="6" borderId="2" xfId="12" applyNumberFormat="1" applyFont="1" applyFill="1" applyBorder="1"/>
    <xf numFmtId="164" fontId="7" fillId="0" borderId="2" xfId="0" applyNumberFormat="1" applyFont="1" applyBorder="1"/>
    <xf numFmtId="0" fontId="7" fillId="0" borderId="0" xfId="0" applyFont="1" applyFill="1" applyAlignment="1">
      <alignment horizontal="right"/>
    </xf>
    <xf numFmtId="0" fontId="5" fillId="0" borderId="0" xfId="0" applyFont="1" applyFill="1" applyAlignment="1">
      <alignment horizontal="right"/>
    </xf>
    <xf numFmtId="164" fontId="7" fillId="0" borderId="2" xfId="12" applyNumberFormat="1" applyFont="1" applyBorder="1" applyAlignment="1">
      <alignment horizontal="left"/>
    </xf>
    <xf numFmtId="164" fontId="7" fillId="0" borderId="2" xfId="12" applyNumberFormat="1" applyFont="1" applyBorder="1" applyAlignment="1">
      <alignment horizontal="center"/>
    </xf>
    <xf numFmtId="0" fontId="7" fillId="0" borderId="2" xfId="12" applyNumberFormat="1" applyFont="1" applyBorder="1" applyAlignment="1">
      <alignment horizontal="center" vertical="center"/>
    </xf>
    <xf numFmtId="164" fontId="7" fillId="0" borderId="2" xfId="12" applyNumberFormat="1" applyFont="1" applyFill="1" applyBorder="1" applyAlignment="1">
      <alignment horizontal="center"/>
    </xf>
    <xf numFmtId="164" fontId="12" fillId="6" borderId="2" xfId="12" applyNumberFormat="1" applyFont="1" applyFill="1" applyBorder="1" applyAlignment="1"/>
    <xf numFmtId="164" fontId="12" fillId="6" borderId="2" xfId="0" applyNumberFormat="1" applyFont="1" applyFill="1" applyBorder="1"/>
    <xf numFmtId="164" fontId="7" fillId="0" borderId="2" xfId="10" applyNumberFormat="1" applyFont="1" applyBorder="1" applyAlignment="1">
      <alignment horizontal="right" vertical="center"/>
    </xf>
    <xf numFmtId="0" fontId="5" fillId="0" borderId="2" xfId="10" applyFont="1" applyBorder="1"/>
    <xf numFmtId="164" fontId="7" fillId="0" borderId="2" xfId="10" applyNumberFormat="1" applyFont="1" applyFill="1" applyBorder="1" applyAlignment="1">
      <alignment horizontal="right" vertical="center"/>
    </xf>
    <xf numFmtId="164" fontId="7" fillId="0" borderId="2" xfId="12" applyNumberFormat="1" applyFont="1" applyFill="1" applyBorder="1" applyAlignment="1">
      <alignment horizontal="right" vertical="center"/>
    </xf>
    <xf numFmtId="164" fontId="5" fillId="0" borderId="2" xfId="13" applyNumberFormat="1" applyFont="1" applyFill="1" applyBorder="1" applyAlignment="1">
      <alignment horizontal="right" vertical="center"/>
    </xf>
    <xf numFmtId="49" fontId="10" fillId="0" borderId="2" xfId="10" applyNumberFormat="1" applyFont="1" applyFill="1" applyBorder="1" applyAlignment="1">
      <alignment horizontal="center" vertical="center"/>
    </xf>
    <xf numFmtId="11" fontId="38" fillId="0" borderId="2" xfId="1" applyNumberFormat="1" applyFont="1" applyFill="1" applyBorder="1" applyAlignment="1">
      <alignment horizontal="right" vertical="center" wrapText="1"/>
    </xf>
    <xf numFmtId="0" fontId="7" fillId="0" borderId="2" xfId="10" applyFont="1" applyFill="1" applyBorder="1" applyAlignment="1">
      <alignment horizontal="right" vertical="center"/>
    </xf>
    <xf numFmtId="49" fontId="7" fillId="0" borderId="2" xfId="10" applyNumberFormat="1" applyFont="1" applyFill="1" applyBorder="1" applyAlignment="1">
      <alignment horizontal="center" vertical="center"/>
    </xf>
    <xf numFmtId="0" fontId="5" fillId="0" borderId="2" xfId="1" applyFont="1" applyFill="1" applyBorder="1" applyAlignment="1">
      <alignment horizontal="justify" vertical="center" wrapText="1"/>
    </xf>
    <xf numFmtId="0" fontId="38" fillId="0" borderId="2" xfId="1" applyFont="1" applyFill="1" applyBorder="1" applyAlignment="1">
      <alignment horizontal="justify" vertical="center" wrapText="1"/>
    </xf>
    <xf numFmtId="164" fontId="7" fillId="0" borderId="2" xfId="10" applyNumberFormat="1" applyFont="1" applyFill="1" applyBorder="1" applyAlignment="1">
      <alignment horizontal="right" vertical="center" wrapText="1"/>
    </xf>
    <xf numFmtId="164" fontId="6" fillId="6" borderId="2" xfId="12" applyNumberFormat="1" applyFont="1" applyFill="1" applyBorder="1"/>
    <xf numFmtId="0" fontId="5" fillId="6" borderId="2" xfId="10" applyFont="1" applyFill="1" applyBorder="1"/>
    <xf numFmtId="49" fontId="19" fillId="0" borderId="2" xfId="0" applyNumberFormat="1" applyFont="1" applyBorder="1"/>
    <xf numFmtId="0" fontId="19" fillId="0" borderId="2" xfId="0" applyFont="1" applyBorder="1"/>
    <xf numFmtId="164" fontId="19" fillId="0" borderId="2" xfId="12" applyNumberFormat="1" applyFont="1" applyBorder="1"/>
    <xf numFmtId="0" fontId="19" fillId="0" borderId="2" xfId="0" applyFont="1" applyBorder="1" applyAlignment="1">
      <alignment wrapText="1"/>
    </xf>
    <xf numFmtId="0" fontId="19" fillId="0" borderId="2" xfId="0" applyFont="1" applyBorder="1" applyAlignment="1">
      <alignment vertical="center" wrapText="1"/>
    </xf>
    <xf numFmtId="0" fontId="19" fillId="0" borderId="2" xfId="0" applyFont="1" applyBorder="1" applyAlignment="1">
      <alignment vertical="top"/>
    </xf>
    <xf numFmtId="0" fontId="12" fillId="0" borderId="3" xfId="0" applyFont="1" applyFill="1" applyBorder="1" applyAlignment="1">
      <alignment horizontal="center" vertical="center" wrapText="1"/>
    </xf>
    <xf numFmtId="0" fontId="12" fillId="6" borderId="2" xfId="0" applyFont="1" applyFill="1" applyBorder="1" applyAlignment="1">
      <alignment horizontal="left"/>
    </xf>
    <xf numFmtId="0" fontId="12" fillId="0" borderId="1"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12" fillId="6" borderId="2" xfId="0" applyFont="1" applyFill="1" applyBorder="1" applyAlignment="1">
      <alignment horizontal="center" vertical="center" wrapText="1"/>
    </xf>
    <xf numFmtId="0" fontId="12" fillId="6" borderId="2" xfId="0" applyFont="1" applyFill="1" applyBorder="1" applyAlignment="1">
      <alignment horizontal="left" wrapText="1"/>
    </xf>
    <xf numFmtId="0" fontId="12" fillId="6" borderId="2" xfId="1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7" fillId="0" borderId="2" xfId="0" applyFont="1" applyFill="1" applyBorder="1" applyAlignment="1">
      <alignment horizontal="center"/>
    </xf>
    <xf numFmtId="0" fontId="12" fillId="6" borderId="12"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5" fillId="0" borderId="2" xfId="0" applyNumberFormat="1" applyFont="1" applyFill="1" applyBorder="1" applyAlignment="1">
      <alignment horizontal="center" wrapText="1"/>
    </xf>
    <xf numFmtId="49" fontId="7" fillId="0" borderId="2" xfId="0" applyNumberFormat="1" applyFont="1" applyBorder="1" applyAlignment="1">
      <alignment horizontal="left" vertical="center"/>
    </xf>
    <xf numFmtId="0" fontId="5" fillId="2" borderId="2" xfId="15" applyFont="1" applyFill="1" applyBorder="1" applyAlignment="1">
      <alignment horizontal="left" vertical="top" wrapText="1"/>
    </xf>
    <xf numFmtId="0" fontId="5" fillId="2" borderId="4" xfId="15" applyFont="1" applyFill="1" applyBorder="1" applyAlignment="1">
      <alignment vertical="top" wrapText="1"/>
    </xf>
    <xf numFmtId="0" fontId="5" fillId="2" borderId="2" xfId="15" applyFont="1" applyFill="1" applyBorder="1" applyAlignment="1">
      <alignment vertical="top"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13" fillId="0" borderId="2" xfId="0" applyFont="1" applyBorder="1" applyAlignment="1">
      <alignment horizontal="right"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2" fontId="12" fillId="0" borderId="3" xfId="0" applyNumberFormat="1" applyFont="1" applyFill="1" applyBorder="1" applyAlignment="1">
      <alignment horizontal="right" vertical="center" wrapText="1"/>
    </xf>
    <xf numFmtId="2" fontId="7" fillId="0" borderId="2" xfId="12" applyNumberFormat="1" applyFont="1" applyBorder="1"/>
    <xf numFmtId="2" fontId="7" fillId="0" borderId="2" xfId="12" applyNumberFormat="1" applyFont="1" applyBorder="1" applyAlignment="1">
      <alignment vertical="center"/>
    </xf>
    <xf numFmtId="49" fontId="12" fillId="0" borderId="2" xfId="0" applyNumberFormat="1" applyFont="1" applyBorder="1" applyAlignment="1">
      <alignment horizontal="center" vertical="center"/>
    </xf>
    <xf numFmtId="2" fontId="36" fillId="0" borderId="2" xfId="0" applyNumberFormat="1" applyFont="1" applyBorder="1" applyAlignment="1">
      <alignment horizontal="center" vertical="center"/>
    </xf>
    <xf numFmtId="2" fontId="12" fillId="0" borderId="2" xfId="12" applyNumberFormat="1" applyFont="1" applyBorder="1" applyAlignment="1">
      <alignment vertical="center"/>
    </xf>
    <xf numFmtId="2" fontId="5" fillId="0" borderId="2" xfId="0" applyNumberFormat="1" applyFont="1" applyBorder="1" applyAlignment="1">
      <alignment horizontal="center" vertical="center"/>
    </xf>
    <xf numFmtId="0" fontId="12" fillId="0" borderId="2" xfId="0" applyFont="1" applyBorder="1" applyAlignment="1">
      <alignment horizontal="left" vertical="top" wrapText="1"/>
    </xf>
    <xf numFmtId="2" fontId="12" fillId="0" borderId="2" xfId="0" applyNumberFormat="1" applyFont="1" applyBorder="1" applyAlignment="1">
      <alignment horizontal="center" vertical="center"/>
    </xf>
    <xf numFmtId="2" fontId="12" fillId="0" borderId="2" xfId="12" applyNumberFormat="1" applyFont="1" applyBorder="1"/>
    <xf numFmtId="0" fontId="12" fillId="0" borderId="2" xfId="0" applyFont="1" applyBorder="1"/>
    <xf numFmtId="164" fontId="12" fillId="6" borderId="2" xfId="12" applyNumberFormat="1" applyFont="1" applyFill="1" applyBorder="1" applyAlignment="1">
      <alignment vertical="center"/>
    </xf>
    <xf numFmtId="43" fontId="7" fillId="0" borderId="2" xfId="12" applyNumberFormat="1" applyFont="1" applyBorder="1"/>
    <xf numFmtId="0" fontId="12" fillId="0" borderId="2" xfId="0" applyFont="1" applyFill="1" applyBorder="1" applyAlignment="1">
      <alignment vertical="center"/>
    </xf>
    <xf numFmtId="164" fontId="7" fillId="0" borderId="2" xfId="12" applyNumberFormat="1" applyFont="1" applyBorder="1" applyAlignment="1">
      <alignment vertical="center" wrapText="1"/>
    </xf>
    <xf numFmtId="0" fontId="36" fillId="0" borderId="2" xfId="0" applyFont="1" applyBorder="1" applyAlignment="1">
      <alignment vertical="center" wrapText="1"/>
    </xf>
    <xf numFmtId="176" fontId="5" fillId="0" borderId="2" xfId="12" applyNumberFormat="1" applyFont="1" applyBorder="1" applyAlignment="1">
      <alignment vertical="center" wrapText="1"/>
    </xf>
    <xf numFmtId="176" fontId="7" fillId="0" borderId="2" xfId="12" applyNumberFormat="1" applyFont="1" applyBorder="1" applyAlignment="1">
      <alignment vertical="center" wrapText="1"/>
    </xf>
    <xf numFmtId="2" fontId="7" fillId="0" borderId="2" xfId="0" applyNumberFormat="1" applyFont="1" applyBorder="1" applyAlignment="1">
      <alignment vertical="center" wrapText="1"/>
    </xf>
    <xf numFmtId="2" fontId="5" fillId="0" borderId="2" xfId="12" applyNumberFormat="1" applyFont="1" applyBorder="1" applyAlignment="1">
      <alignment vertical="center" wrapText="1"/>
    </xf>
    <xf numFmtId="0" fontId="7" fillId="0" borderId="2" xfId="12" applyNumberFormat="1" applyFont="1" applyBorder="1" applyAlignment="1">
      <alignment vertical="center" wrapText="1"/>
    </xf>
    <xf numFmtId="2" fontId="7" fillId="0" borderId="2" xfId="0" applyNumberFormat="1" applyFont="1" applyBorder="1" applyAlignment="1">
      <alignment horizontal="right" vertical="center" wrapText="1"/>
    </xf>
    <xf numFmtId="49" fontId="7"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64" fontId="7" fillId="0" borderId="2" xfId="0" applyNumberFormat="1" applyFont="1" applyFill="1" applyBorder="1" applyAlignment="1">
      <alignment horizontal="left" vertical="center" wrapText="1"/>
    </xf>
    <xf numFmtId="2" fontId="5" fillId="0" borderId="2" xfId="0" applyNumberFormat="1" applyFont="1" applyFill="1" applyBorder="1" applyAlignment="1">
      <alignment horizontal="right" vertical="center" wrapText="1"/>
    </xf>
    <xf numFmtId="164" fontId="5" fillId="0" borderId="2" xfId="12" applyNumberFormat="1" applyFont="1" applyBorder="1" applyAlignment="1">
      <alignment vertical="center" wrapText="1"/>
    </xf>
    <xf numFmtId="2" fontId="7" fillId="0" borderId="2" xfId="0" applyNumberFormat="1" applyFont="1" applyFill="1" applyBorder="1" applyAlignment="1">
      <alignment horizontal="right" vertical="center" wrapText="1"/>
    </xf>
    <xf numFmtId="0" fontId="6" fillId="0" borderId="2" xfId="0" applyFont="1" applyBorder="1" applyAlignment="1">
      <alignment horizontal="right" vertical="center" wrapText="1"/>
    </xf>
    <xf numFmtId="0" fontId="5" fillId="0" borderId="2" xfId="0" applyFont="1" applyBorder="1" applyAlignment="1">
      <alignment horizontal="center" vertical="center" wrapText="1"/>
    </xf>
    <xf numFmtId="164" fontId="6" fillId="0" borderId="2" xfId="12" applyNumberFormat="1" applyFont="1" applyBorder="1" applyAlignment="1">
      <alignment vertical="center" wrapText="1"/>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5" fillId="0" borderId="2" xfId="0" applyFont="1" applyFill="1" applyBorder="1" applyAlignment="1">
      <alignment vertical="center"/>
    </xf>
    <xf numFmtId="0" fontId="7" fillId="6" borderId="2" xfId="0" applyFont="1" applyFill="1" applyBorder="1" applyAlignment="1">
      <alignment vertical="center"/>
    </xf>
    <xf numFmtId="3" fontId="7" fillId="0" borderId="2" xfId="0" applyNumberFormat="1" applyFont="1" applyBorder="1" applyAlignment="1">
      <alignment vertical="top"/>
    </xf>
    <xf numFmtId="164" fontId="5" fillId="0" borderId="2" xfId="7" applyNumberFormat="1" applyFont="1" applyBorder="1" applyAlignment="1">
      <alignment vertical="top"/>
    </xf>
    <xf numFmtId="0" fontId="7" fillId="0" borderId="2" xfId="0" quotePrefix="1" applyFont="1" applyBorder="1" applyAlignment="1">
      <alignment vertical="top" wrapText="1"/>
    </xf>
    <xf numFmtId="0" fontId="36" fillId="0" borderId="2" xfId="0" applyFont="1" applyBorder="1" applyAlignment="1">
      <alignment vertical="top"/>
    </xf>
    <xf numFmtId="0" fontId="7" fillId="0" borderId="3" xfId="0" applyFont="1" applyFill="1" applyBorder="1" applyAlignment="1">
      <alignment horizontal="right" vertical="center" wrapText="1"/>
    </xf>
    <xf numFmtId="0" fontId="7" fillId="0" borderId="4" xfId="0" applyFont="1" applyFill="1" applyBorder="1" applyAlignment="1"/>
    <xf numFmtId="0" fontId="7" fillId="0" borderId="4" xfId="0" applyFont="1" applyFill="1" applyBorder="1" applyAlignment="1">
      <alignment wrapText="1"/>
    </xf>
    <xf numFmtId="41" fontId="7" fillId="0" borderId="12" xfId="16" applyFont="1" applyFill="1" applyBorder="1" applyAlignment="1">
      <alignment wrapText="1"/>
    </xf>
    <xf numFmtId="41" fontId="7" fillId="0" borderId="3" xfId="16" applyFont="1" applyFill="1" applyBorder="1" applyAlignment="1">
      <alignment wrapText="1"/>
    </xf>
    <xf numFmtId="41" fontId="7" fillId="0" borderId="4" xfId="16" applyFont="1" applyFill="1" applyBorder="1" applyAlignment="1">
      <alignment wrapText="1"/>
    </xf>
    <xf numFmtId="41" fontId="12" fillId="6" borderId="2" xfId="16" applyFont="1" applyFill="1" applyBorder="1"/>
    <xf numFmtId="0" fontId="12" fillId="0" borderId="48" xfId="0" applyFont="1" applyBorder="1" applyAlignment="1">
      <alignment horizontal="center" wrapText="1"/>
    </xf>
    <xf numFmtId="0" fontId="17" fillId="0" borderId="48" xfId="0" applyFont="1" applyBorder="1" applyAlignment="1">
      <alignment horizontal="right" wrapText="1"/>
    </xf>
    <xf numFmtId="164" fontId="7" fillId="0" borderId="2" xfId="7" applyNumberFormat="1" applyFont="1" applyBorder="1" applyAlignment="1">
      <alignment horizontal="right"/>
    </xf>
    <xf numFmtId="0" fontId="22" fillId="0" borderId="0" xfId="0" applyFont="1"/>
    <xf numFmtId="0" fontId="22" fillId="0" borderId="0" xfId="0" applyFont="1" applyAlignment="1">
      <alignment horizontal="right"/>
    </xf>
    <xf numFmtId="0" fontId="22" fillId="0" borderId="0" xfId="0" applyFont="1" applyFill="1"/>
    <xf numFmtId="0" fontId="47" fillId="0" borderId="0" xfId="0" applyFont="1" applyFill="1"/>
    <xf numFmtId="0" fontId="48" fillId="0" borderId="48" xfId="0" applyFont="1" applyBorder="1" applyAlignment="1">
      <alignment horizontal="center" wrapText="1"/>
    </xf>
    <xf numFmtId="0" fontId="49" fillId="0" borderId="48" xfId="0" applyFont="1" applyBorder="1" applyAlignment="1">
      <alignment horizontal="right" wrapText="1"/>
    </xf>
    <xf numFmtId="0" fontId="48" fillId="6"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2" xfId="0" applyNumberFormat="1" applyFont="1" applyBorder="1"/>
    <xf numFmtId="0" fontId="22" fillId="0" borderId="2" xfId="0" applyFont="1" applyBorder="1" applyAlignment="1">
      <alignment wrapText="1"/>
    </xf>
    <xf numFmtId="2" fontId="22" fillId="0" borderId="2" xfId="0" applyNumberFormat="1" applyFont="1" applyBorder="1" applyAlignment="1">
      <alignment wrapText="1"/>
    </xf>
    <xf numFmtId="0" fontId="22" fillId="0" borderId="6" xfId="0" applyFont="1" applyBorder="1"/>
    <xf numFmtId="0" fontId="22" fillId="0" borderId="2" xfId="0" applyFont="1" applyBorder="1"/>
    <xf numFmtId="164" fontId="22" fillId="0" borderId="2" xfId="7" applyNumberFormat="1" applyFont="1" applyBorder="1"/>
    <xf numFmtId="0" fontId="50" fillId="0" borderId="2" xfId="0" applyFont="1" applyBorder="1"/>
    <xf numFmtId="164" fontId="22" fillId="0" borderId="2" xfId="7" applyNumberFormat="1" applyFont="1" applyBorder="1" applyAlignment="1">
      <alignment horizontal="right"/>
    </xf>
    <xf numFmtId="0" fontId="22" fillId="0" borderId="3" xfId="0" applyFont="1" applyBorder="1" applyAlignment="1">
      <alignment wrapText="1"/>
    </xf>
    <xf numFmtId="0" fontId="22" fillId="0" borderId="2" xfId="0" applyFont="1" applyFill="1" applyBorder="1"/>
    <xf numFmtId="164" fontId="22" fillId="0" borderId="2" xfId="7" applyNumberFormat="1" applyFont="1" applyFill="1" applyBorder="1"/>
    <xf numFmtId="164" fontId="50" fillId="0" borderId="2" xfId="7" applyNumberFormat="1" applyFont="1" applyFill="1" applyBorder="1"/>
    <xf numFmtId="0" fontId="22" fillId="6" borderId="2" xfId="0" applyFont="1" applyFill="1" applyBorder="1"/>
    <xf numFmtId="164" fontId="48" fillId="6" borderId="2" xfId="7" applyNumberFormat="1" applyFont="1" applyFill="1" applyBorder="1"/>
    <xf numFmtId="0" fontId="13" fillId="0" borderId="48" xfId="0" applyFont="1" applyBorder="1" applyAlignment="1">
      <alignment horizontal="right" wrapText="1"/>
    </xf>
    <xf numFmtId="168" fontId="7" fillId="0" borderId="2" xfId="0" applyNumberFormat="1" applyFont="1" applyFill="1" applyBorder="1" applyAlignment="1">
      <alignment horizontal="right" vertical="center" wrapText="1"/>
    </xf>
    <xf numFmtId="0" fontId="7" fillId="0" borderId="2" xfId="0" applyFont="1" applyBorder="1" applyAlignment="1">
      <alignment horizontal="left" vertical="top" wrapText="1"/>
    </xf>
    <xf numFmtId="2" fontId="7" fillId="0" borderId="2" xfId="0" applyNumberFormat="1" applyFont="1" applyBorder="1" applyAlignment="1">
      <alignment vertical="top"/>
    </xf>
    <xf numFmtId="43" fontId="7" fillId="0" borderId="2" xfId="7" applyNumberFormat="1" applyFont="1" applyBorder="1" applyAlignment="1">
      <alignment vertical="top"/>
    </xf>
    <xf numFmtId="0" fontId="13" fillId="0" borderId="48" xfId="0" applyFont="1" applyBorder="1" applyAlignment="1">
      <alignment horizontal="center" wrapText="1"/>
    </xf>
    <xf numFmtId="1" fontId="7" fillId="0" borderId="2" xfId="7" applyNumberFormat="1" applyFont="1" applyBorder="1" applyAlignment="1">
      <alignment wrapText="1"/>
    </xf>
    <xf numFmtId="1" fontId="7" fillId="0" borderId="2" xfId="7" applyNumberFormat="1" applyFont="1" applyFill="1" applyBorder="1" applyAlignment="1">
      <alignment wrapText="1"/>
    </xf>
    <xf numFmtId="49" fontId="12" fillId="0" borderId="2" xfId="0" applyNumberFormat="1" applyFont="1" applyBorder="1" applyAlignment="1">
      <alignment horizontal="center" vertical="center" wrapText="1"/>
    </xf>
    <xf numFmtId="164" fontId="12" fillId="0" borderId="2" xfId="7" applyNumberFormat="1" applyFont="1" applyBorder="1" applyAlignment="1">
      <alignment wrapText="1"/>
    </xf>
    <xf numFmtId="0" fontId="22" fillId="0" borderId="2" xfId="0" applyFont="1" applyFill="1" applyBorder="1" applyAlignment="1">
      <alignment wrapText="1"/>
    </xf>
    <xf numFmtId="49" fontId="22" fillId="0" borderId="5" xfId="0" applyNumberFormat="1" applyFont="1" applyBorder="1"/>
    <xf numFmtId="0" fontId="22" fillId="0" borderId="8" xfId="0" applyFont="1" applyFill="1" applyBorder="1" applyAlignment="1">
      <alignment wrapText="1"/>
    </xf>
    <xf numFmtId="0" fontId="22" fillId="0" borderId="5" xfId="0" applyFont="1" applyBorder="1"/>
    <xf numFmtId="0" fontId="22" fillId="0" borderId="44" xfId="0" applyFont="1" applyFill="1" applyBorder="1"/>
    <xf numFmtId="0" fontId="22" fillId="0" borderId="8" xfId="0" applyFont="1" applyFill="1" applyBorder="1"/>
    <xf numFmtId="164" fontId="22" fillId="0" borderId="8" xfId="7" applyNumberFormat="1" applyFont="1" applyFill="1" applyBorder="1"/>
    <xf numFmtId="164" fontId="22" fillId="0" borderId="5" xfId="7" applyNumberFormat="1" applyFont="1" applyBorder="1"/>
    <xf numFmtId="0" fontId="48" fillId="7" borderId="2" xfId="0" applyFont="1" applyFill="1" applyBorder="1" applyAlignment="1">
      <alignment horizontal="center" vertical="center" wrapText="1"/>
    </xf>
    <xf numFmtId="0" fontId="22" fillId="7" borderId="2" xfId="0" applyFont="1" applyFill="1" applyBorder="1"/>
    <xf numFmtId="164" fontId="48" fillId="7" borderId="2" xfId="7" applyNumberFormat="1" applyFont="1" applyFill="1" applyBorder="1"/>
    <xf numFmtId="1" fontId="7" fillId="0" borderId="2" xfId="0" applyNumberFormat="1" applyFont="1" applyBorder="1" applyAlignment="1">
      <alignment wrapText="1"/>
    </xf>
    <xf numFmtId="1" fontId="12" fillId="6" borderId="2" xfId="7" applyNumberFormat="1" applyFont="1" applyFill="1" applyBorder="1" applyAlignment="1">
      <alignment wrapText="1"/>
    </xf>
    <xf numFmtId="0" fontId="7" fillId="0" borderId="2" xfId="0" applyNumberFormat="1" applyFont="1" applyBorder="1" applyAlignment="1">
      <alignment horizontal="center" vertical="center"/>
    </xf>
    <xf numFmtId="177" fontId="7" fillId="0" borderId="2" xfId="7" applyNumberFormat="1" applyFont="1" applyBorder="1" applyAlignment="1">
      <alignment horizontal="right" vertical="center"/>
    </xf>
    <xf numFmtId="177" fontId="7" fillId="0" borderId="2" xfId="7" applyNumberFormat="1" applyFont="1" applyBorder="1" applyAlignment="1">
      <alignment horizontal="center" vertical="center"/>
    </xf>
    <xf numFmtId="0" fontId="5" fillId="0" borderId="2" xfId="0" applyFont="1" applyFill="1" applyBorder="1" applyAlignment="1">
      <alignment vertical="center" wrapText="1"/>
    </xf>
    <xf numFmtId="177" fontId="12" fillId="6" borderId="2" xfId="7" applyNumberFormat="1" applyFont="1" applyFill="1" applyBorder="1" applyAlignment="1">
      <alignment horizontal="right" vertical="center"/>
    </xf>
    <xf numFmtId="164" fontId="12" fillId="6" borderId="2" xfId="7" applyNumberFormat="1" applyFont="1" applyFill="1" applyBorder="1" applyAlignment="1">
      <alignment vertical="center"/>
    </xf>
    <xf numFmtId="164" fontId="7" fillId="0" borderId="2" xfId="0" applyNumberFormat="1" applyFont="1" applyBorder="1" applyAlignment="1">
      <alignment vertical="center"/>
    </xf>
    <xf numFmtId="164" fontId="7" fillId="4" borderId="2" xfId="7" applyNumberFormat="1" applyFont="1" applyFill="1" applyBorder="1" applyAlignment="1">
      <alignment vertical="center"/>
    </xf>
    <xf numFmtId="0" fontId="5" fillId="0" borderId="2" xfId="0" applyFont="1" applyBorder="1" applyAlignment="1">
      <alignment horizontal="right" vertical="center" wrapText="1"/>
    </xf>
    <xf numFmtId="0" fontId="5" fillId="0" borderId="2" xfId="0" applyFont="1" applyBorder="1" applyAlignment="1">
      <alignment horizontal="right" vertical="center"/>
    </xf>
    <xf numFmtId="0" fontId="24" fillId="0" borderId="0" xfId="0" applyFont="1" applyAlignment="1">
      <alignment wrapText="1"/>
    </xf>
    <xf numFmtId="0" fontId="5" fillId="0" borderId="2" xfId="0" applyNumberFormat="1" applyFont="1" applyFill="1" applyBorder="1" applyAlignment="1">
      <alignment horizontal="right" vertical="center" wrapText="1"/>
    </xf>
    <xf numFmtId="170" fontId="5" fillId="0" borderId="2" xfId="0" applyNumberFormat="1" applyFont="1" applyFill="1" applyBorder="1" applyAlignment="1">
      <alignment horizontal="right" vertical="center" wrapText="1"/>
    </xf>
    <xf numFmtId="164" fontId="7" fillId="0" borderId="2" xfId="7" applyNumberFormat="1" applyFont="1" applyFill="1" applyBorder="1" applyAlignment="1">
      <alignment horizontal="right" vertical="center"/>
    </xf>
    <xf numFmtId="0" fontId="25" fillId="0" borderId="0" xfId="0" applyFont="1" applyAlignment="1">
      <alignment wrapText="1"/>
    </xf>
    <xf numFmtId="0" fontId="6" fillId="7" borderId="2" xfId="0" applyNumberFormat="1" applyFont="1" applyFill="1" applyBorder="1" applyAlignment="1">
      <alignment horizontal="center" wrapText="1"/>
    </xf>
    <xf numFmtId="170" fontId="6" fillId="7" borderId="2" xfId="0" applyNumberFormat="1" applyFont="1" applyFill="1" applyBorder="1" applyAlignment="1">
      <alignment wrapText="1"/>
    </xf>
    <xf numFmtId="0" fontId="12" fillId="7" borderId="2" xfId="0" applyFont="1" applyFill="1" applyBorder="1" applyAlignment="1">
      <alignment horizontal="center" vertical="center" wrapText="1"/>
    </xf>
    <xf numFmtId="2" fontId="7" fillId="0" borderId="2" xfId="12" applyNumberFormat="1" applyFont="1" applyFill="1" applyBorder="1"/>
    <xf numFmtId="2" fontId="12" fillId="6" borderId="2" xfId="12" applyNumberFormat="1" applyFont="1" applyFill="1" applyBorder="1"/>
    <xf numFmtId="0" fontId="21" fillId="0" borderId="48" xfId="0" applyFont="1" applyBorder="1" applyAlignment="1">
      <alignment horizontal="center" wrapText="1"/>
    </xf>
    <xf numFmtId="0" fontId="31" fillId="0" borderId="48" xfId="0" applyFont="1" applyBorder="1" applyAlignment="1">
      <alignment horizontal="right" wrapText="1"/>
    </xf>
    <xf numFmtId="164" fontId="7" fillId="0" borderId="2" xfId="13" applyNumberFormat="1" applyFont="1" applyBorder="1"/>
    <xf numFmtId="164" fontId="7" fillId="0" borderId="2" xfId="13" applyNumberFormat="1" applyFont="1" applyFill="1" applyBorder="1"/>
    <xf numFmtId="164" fontId="5" fillId="0" borderId="2" xfId="13" applyNumberFormat="1" applyFont="1" applyFill="1" applyBorder="1"/>
    <xf numFmtId="164" fontId="21" fillId="6" borderId="2" xfId="13" applyNumberFormat="1" applyFont="1" applyFill="1" applyBorder="1"/>
    <xf numFmtId="0" fontId="12" fillId="0" borderId="48" xfId="10" applyFont="1" applyBorder="1" applyAlignment="1">
      <alignment horizontal="center" wrapText="1"/>
    </xf>
    <xf numFmtId="0" fontId="13" fillId="0" borderId="48" xfId="10" applyFont="1" applyBorder="1" applyAlignment="1">
      <alignment horizontal="right" wrapText="1"/>
    </xf>
    <xf numFmtId="0" fontId="7" fillId="0" borderId="2" xfId="10" applyFont="1" applyBorder="1" applyAlignment="1">
      <alignment horizontal="center" vertical="center"/>
    </xf>
    <xf numFmtId="0" fontId="5" fillId="0" borderId="2" xfId="0" applyFont="1" applyBorder="1" applyAlignment="1">
      <alignment horizontal="center"/>
    </xf>
    <xf numFmtId="0" fontId="5" fillId="0" borderId="49" xfId="0" applyFont="1" applyFill="1" applyBorder="1" applyAlignment="1">
      <alignment horizontal="left" vertical="center" wrapText="1"/>
    </xf>
    <xf numFmtId="0" fontId="12" fillId="6" borderId="2" xfId="0" applyFont="1" applyFill="1" applyBorder="1" applyAlignment="1">
      <alignment horizontal="center" vertical="center" wrapText="1"/>
    </xf>
    <xf numFmtId="164" fontId="12" fillId="0" borderId="2" xfId="7" applyNumberFormat="1" applyFont="1" applyBorder="1"/>
    <xf numFmtId="0" fontId="7" fillId="6" borderId="2" xfId="0" applyFont="1" applyFill="1" applyBorder="1" applyAlignment="1">
      <alignment horizontal="center" vertical="center"/>
    </xf>
    <xf numFmtId="164" fontId="12" fillId="0" borderId="2" xfId="7" applyNumberFormat="1" applyFont="1" applyBorder="1" applyAlignment="1">
      <alignment vertical="center"/>
    </xf>
    <xf numFmtId="0" fontId="52" fillId="0" borderId="2" xfId="0" applyFont="1" applyBorder="1" applyAlignment="1">
      <alignment horizontal="right" vertical="top" wrapText="1"/>
    </xf>
    <xf numFmtId="0" fontId="52" fillId="0" borderId="2" xfId="0" applyFont="1" applyFill="1" applyBorder="1" applyAlignment="1">
      <alignment vertical="top" wrapText="1"/>
    </xf>
    <xf numFmtId="43" fontId="53" fillId="0" borderId="2" xfId="7" applyFont="1" applyFill="1" applyBorder="1" applyAlignment="1">
      <alignment vertical="top" wrapText="1"/>
    </xf>
    <xf numFmtId="43" fontId="56" fillId="0" borderId="2" xfId="7" applyFont="1" applyBorder="1" applyAlignment="1">
      <alignment vertical="top" wrapText="1"/>
    </xf>
    <xf numFmtId="0" fontId="57" fillId="13" borderId="2" xfId="0" applyFont="1" applyFill="1" applyBorder="1" applyAlignment="1">
      <alignment vertical="top" wrapText="1"/>
    </xf>
    <xf numFmtId="43" fontId="58" fillId="13" borderId="2" xfId="7" applyFont="1" applyFill="1" applyBorder="1" applyAlignment="1">
      <alignment vertical="top" wrapText="1"/>
    </xf>
    <xf numFmtId="0" fontId="52" fillId="13" borderId="2" xfId="0" applyFont="1" applyFill="1" applyBorder="1" applyAlignment="1">
      <alignment horizontal="center" vertical="center" wrapText="1"/>
    </xf>
    <xf numFmtId="2" fontId="52" fillId="14" borderId="2"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59" fillId="0" borderId="2" xfId="0" applyFont="1" applyBorder="1" applyAlignment="1">
      <alignment horizontal="center" vertical="center" wrapText="1"/>
    </xf>
    <xf numFmtId="43" fontId="59" fillId="0" borderId="2" xfId="7" applyFont="1" applyBorder="1" applyAlignment="1">
      <alignment horizontal="center" vertical="center" wrapText="1"/>
    </xf>
    <xf numFmtId="43" fontId="19" fillId="0" borderId="2" xfId="7" applyFont="1" applyBorder="1" applyAlignment="1">
      <alignment vertical="center" wrapText="1"/>
    </xf>
    <xf numFmtId="0" fontId="60" fillId="0" borderId="2" xfId="0" applyFont="1" applyBorder="1" applyAlignment="1">
      <alignment vertical="center" wrapText="1"/>
    </xf>
    <xf numFmtId="43" fontId="60" fillId="0" borderId="2" xfId="7" applyFont="1" applyBorder="1" applyAlignment="1">
      <alignment vertical="center" wrapText="1"/>
    </xf>
    <xf numFmtId="0" fontId="60" fillId="0" borderId="4" xfId="0" applyFont="1" applyBorder="1" applyAlignment="1">
      <alignment horizontal="left" vertical="center" wrapText="1"/>
    </xf>
    <xf numFmtId="43" fontId="60" fillId="0" borderId="2" xfId="7"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Fill="1" applyBorder="1" applyAlignment="1">
      <alignment vertical="center" wrapText="1"/>
    </xf>
    <xf numFmtId="43" fontId="19" fillId="0" borderId="2" xfId="7" applyFont="1" applyFill="1" applyBorder="1" applyAlignment="1">
      <alignment vertical="center" wrapText="1"/>
    </xf>
    <xf numFmtId="43" fontId="59" fillId="0" borderId="2" xfId="7" applyFont="1" applyFill="1" applyBorder="1" applyAlignment="1">
      <alignment horizontal="center"/>
    </xf>
    <xf numFmtId="43" fontId="19" fillId="0" borderId="2" xfId="7" applyFont="1" applyBorder="1"/>
    <xf numFmtId="0" fontId="59" fillId="0" borderId="2" xfId="0" applyFont="1" applyBorder="1" applyAlignment="1">
      <alignment horizontal="right"/>
    </xf>
    <xf numFmtId="43" fontId="59" fillId="0" borderId="2" xfId="7" applyFont="1" applyBorder="1"/>
    <xf numFmtId="0" fontId="0" fillId="0" borderId="2" xfId="0" applyFont="1" applyBorder="1" applyAlignment="1">
      <alignment horizontal="center" vertical="center"/>
    </xf>
    <xf numFmtId="0" fontId="0" fillId="0" borderId="2" xfId="0" applyFont="1" applyBorder="1"/>
    <xf numFmtId="0" fontId="19" fillId="0" borderId="2" xfId="0" applyFont="1" applyBorder="1" applyAlignment="1">
      <alignment horizontal="right"/>
    </xf>
    <xf numFmtId="0" fontId="61" fillId="0" borderId="2" xfId="0" applyFont="1" applyBorder="1" applyAlignment="1">
      <alignment horizontal="center" vertical="center"/>
    </xf>
    <xf numFmtId="0" fontId="5" fillId="0" borderId="2" xfId="10" applyFont="1" applyFill="1" applyBorder="1" applyAlignment="1">
      <alignment horizontal="center" vertical="center" wrapText="1"/>
    </xf>
    <xf numFmtId="0" fontId="5" fillId="0" borderId="2" xfId="10" applyFont="1" applyFill="1" applyBorder="1"/>
    <xf numFmtId="164" fontId="7" fillId="0" borderId="2" xfId="10" applyNumberFormat="1" applyFont="1" applyFill="1" applyBorder="1" applyAlignment="1">
      <alignment horizontal="center"/>
    </xf>
    <xf numFmtId="0" fontId="6" fillId="6"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11" fontId="8" fillId="0" borderId="2" xfId="6" applyNumberFormat="1" applyFill="1" applyBorder="1" applyAlignment="1" applyProtection="1">
      <alignment horizontal="right" vertical="center" wrapText="1"/>
    </xf>
    <xf numFmtId="0" fontId="6" fillId="0" borderId="48" xfId="0" applyFont="1" applyBorder="1" applyAlignment="1">
      <alignment horizontal="center" wrapText="1"/>
    </xf>
    <xf numFmtId="49" fontId="5" fillId="0" borderId="2" xfId="0" applyNumberFormat="1" applyFont="1" applyBorder="1" applyAlignment="1">
      <alignment horizontal="center"/>
    </xf>
    <xf numFmtId="0" fontId="5" fillId="0" borderId="2" xfId="0" applyFont="1" applyBorder="1" applyAlignment="1">
      <alignment horizontal="right" vertical="justify"/>
    </xf>
    <xf numFmtId="0" fontId="5" fillId="0" borderId="2" xfId="0" applyFont="1" applyBorder="1" applyAlignment="1">
      <alignment horizontal="right" wrapText="1"/>
    </xf>
    <xf numFmtId="0" fontId="7" fillId="0" borderId="5" xfId="0" applyFont="1" applyFill="1" applyBorder="1" applyAlignment="1"/>
    <xf numFmtId="3" fontId="7" fillId="0" borderId="5" xfId="0" applyNumberFormat="1" applyFont="1" applyFill="1" applyBorder="1" applyAlignment="1"/>
    <xf numFmtId="3" fontId="7" fillId="0" borderId="5" xfId="0" applyNumberFormat="1" applyFont="1" applyFill="1" applyBorder="1" applyAlignment="1">
      <alignment horizontal="center" vertical="center"/>
    </xf>
    <xf numFmtId="0" fontId="7" fillId="0" borderId="5" xfId="0" applyFont="1" applyFill="1" applyBorder="1" applyAlignment="1">
      <alignment horizontal="center" vertical="center"/>
    </xf>
    <xf numFmtId="3" fontId="7" fillId="0" borderId="2"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Alignment="1">
      <alignment horizontal="right" wrapText="1"/>
    </xf>
    <xf numFmtId="43" fontId="19" fillId="0" borderId="2" xfId="7" applyFont="1" applyFill="1" applyBorder="1"/>
    <xf numFmtId="0" fontId="54" fillId="0" borderId="2" xfId="0" applyFont="1" applyFill="1" applyBorder="1" applyAlignment="1">
      <alignment horizontal="right" vertical="top" wrapText="1"/>
    </xf>
    <xf numFmtId="0" fontId="54" fillId="0" borderId="2" xfId="0" applyFont="1" applyBorder="1" applyAlignment="1">
      <alignment horizontal="right" vertical="top" wrapText="1"/>
    </xf>
    <xf numFmtId="43" fontId="0" fillId="0" borderId="0" xfId="0" applyNumberFormat="1"/>
    <xf numFmtId="43" fontId="54" fillId="0" borderId="2" xfId="7" applyFont="1" applyBorder="1" applyAlignment="1">
      <alignment vertical="top"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43" fontId="58" fillId="0" borderId="2" xfId="7" applyFont="1" applyFill="1" applyBorder="1" applyAlignment="1">
      <alignment vertical="top" wrapText="1"/>
    </xf>
    <xf numFmtId="0" fontId="52" fillId="0" borderId="2" xfId="0" applyFont="1" applyFill="1" applyBorder="1" applyAlignment="1">
      <alignment horizontal="right" vertical="top" wrapText="1"/>
    </xf>
    <xf numFmtId="43" fontId="55" fillId="0" borderId="2" xfId="7" applyFont="1" applyFill="1" applyBorder="1" applyAlignment="1">
      <alignment vertical="top" wrapText="1"/>
    </xf>
    <xf numFmtId="0" fontId="52" fillId="0" borderId="2" xfId="0" applyFont="1" applyFill="1" applyBorder="1" applyAlignment="1">
      <alignment horizontal="left" vertical="top" wrapText="1"/>
    </xf>
    <xf numFmtId="0" fontId="19" fillId="0" borderId="2" xfId="0" applyFont="1" applyFill="1" applyBorder="1" applyAlignment="1">
      <alignment wrapText="1"/>
    </xf>
    <xf numFmtId="0" fontId="62" fillId="0" borderId="0" xfId="0" applyFont="1"/>
    <xf numFmtId="0" fontId="0" fillId="0" borderId="0" xfId="0" applyAlignment="1">
      <alignment vertical="center"/>
    </xf>
    <xf numFmtId="0" fontId="62" fillId="0" borderId="0" xfId="0" applyFont="1" applyAlignment="1">
      <alignment vertical="center"/>
    </xf>
    <xf numFmtId="0" fontId="5" fillId="0" borderId="3" xfId="0" applyFont="1" applyFill="1" applyBorder="1" applyAlignment="1">
      <alignment horizontal="left" wrapText="1"/>
    </xf>
    <xf numFmtId="0" fontId="5" fillId="0" borderId="6" xfId="0"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center"/>
    </xf>
    <xf numFmtId="0" fontId="7" fillId="0" borderId="0" xfId="0" applyFont="1" applyFill="1" applyAlignment="1">
      <alignment horizontal="right" wrapText="1"/>
    </xf>
    <xf numFmtId="0" fontId="6" fillId="6" borderId="2" xfId="0" applyFont="1" applyFill="1" applyBorder="1" applyAlignment="1">
      <alignment horizontal="left"/>
    </xf>
    <xf numFmtId="0" fontId="6" fillId="0" borderId="48" xfId="0" applyFont="1" applyFill="1" applyBorder="1" applyAlignment="1">
      <alignment horizontal="center" wrapText="1"/>
    </xf>
    <xf numFmtId="0" fontId="38" fillId="0" borderId="9" xfId="0" applyFont="1" applyFill="1" applyBorder="1" applyAlignment="1">
      <alignment horizont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3" xfId="0" applyFont="1" applyFill="1" applyBorder="1" applyAlignment="1">
      <alignment horizontal="left" wrapText="1"/>
    </xf>
    <xf numFmtId="0" fontId="7" fillId="0" borderId="6" xfId="0" applyFont="1" applyFill="1" applyBorder="1" applyAlignment="1">
      <alignment horizontal="left" wrapText="1"/>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12" fillId="6" borderId="2" xfId="0" applyFont="1" applyFill="1" applyBorder="1" applyAlignment="1">
      <alignment horizontal="left"/>
    </xf>
    <xf numFmtId="0" fontId="12" fillId="0" borderId="48" xfId="0" applyFont="1" applyFill="1" applyBorder="1" applyAlignment="1">
      <alignment horizontal="center" wrapText="1"/>
    </xf>
    <xf numFmtId="0" fontId="10" fillId="0" borderId="9" xfId="0" applyFont="1" applyFill="1" applyBorder="1" applyAlignment="1">
      <alignment horizont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19" fillId="0" borderId="2" xfId="0" applyFont="1" applyFill="1" applyBorder="1" applyAlignment="1">
      <alignment horizontal="left" wrapText="1"/>
    </xf>
    <xf numFmtId="0" fontId="19" fillId="0" borderId="2" xfId="0" applyFont="1" applyFill="1" applyBorder="1" applyAlignment="1">
      <alignment horizontal="center" wrapText="1"/>
    </xf>
    <xf numFmtId="0" fontId="19" fillId="0" borderId="3" xfId="0" applyFont="1" applyFill="1" applyBorder="1" applyAlignment="1">
      <alignment horizontal="left" wrapText="1"/>
    </xf>
    <xf numFmtId="0" fontId="19" fillId="0" borderId="6" xfId="0" applyFont="1" applyFill="1" applyBorder="1" applyAlignment="1">
      <alignment horizontal="left" wrapText="1"/>
    </xf>
    <xf numFmtId="0" fontId="19" fillId="0" borderId="2" xfId="0" applyFont="1" applyFill="1" applyBorder="1" applyAlignment="1">
      <alignment horizontal="center"/>
    </xf>
    <xf numFmtId="0" fontId="12" fillId="0" borderId="1" xfId="0" applyFont="1" applyFill="1" applyBorder="1" applyAlignment="1">
      <alignment horizontal="center" wrapText="1"/>
    </xf>
    <xf numFmtId="0" fontId="4" fillId="0" borderId="9" xfId="0" applyFont="1" applyFill="1" applyBorder="1" applyAlignment="1">
      <alignment horizontal="center" wrapText="1"/>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7" fillId="0" borderId="2" xfId="0" applyFont="1" applyFill="1" applyBorder="1" applyAlignment="1">
      <alignment horizontal="center" wrapText="1"/>
    </xf>
    <xf numFmtId="0" fontId="7" fillId="0" borderId="2" xfId="0" applyFont="1" applyFill="1" applyBorder="1" applyAlignment="1">
      <alignment horizontal="center"/>
    </xf>
    <xf numFmtId="0" fontId="12" fillId="0" borderId="0" xfId="0" applyFont="1" applyFill="1" applyBorder="1" applyAlignment="1">
      <alignment horizontal="center" wrapText="1"/>
    </xf>
    <xf numFmtId="0" fontId="13" fillId="0" borderId="0" xfId="0" applyFont="1" applyFill="1" applyBorder="1" applyAlignment="1">
      <alignment horizont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1" xfId="0" applyFont="1" applyFill="1" applyBorder="1" applyAlignment="1">
      <alignment horizontal="center"/>
    </xf>
    <xf numFmtId="0" fontId="5" fillId="0" borderId="3"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left"/>
    </xf>
    <xf numFmtId="0" fontId="6" fillId="6" borderId="3" xfId="0" applyFont="1" applyFill="1" applyBorder="1" applyAlignment="1">
      <alignment horizontal="left" wrapText="1"/>
    </xf>
    <xf numFmtId="0" fontId="6" fillId="6" borderId="7" xfId="0" applyFont="1" applyFill="1" applyBorder="1" applyAlignment="1">
      <alignment horizontal="left" wrapText="1"/>
    </xf>
    <xf numFmtId="0" fontId="6" fillId="6" borderId="6" xfId="0" applyFont="1" applyFill="1" applyBorder="1" applyAlignment="1">
      <alignment horizontal="left" wrapText="1"/>
    </xf>
    <xf numFmtId="0" fontId="6" fillId="0" borderId="1" xfId="0" applyFont="1" applyFill="1" applyBorder="1" applyAlignment="1">
      <alignment horizontal="center" wrapText="1"/>
    </xf>
    <xf numFmtId="0" fontId="17" fillId="0" borderId="9" xfId="0" applyFont="1" applyFill="1" applyBorder="1" applyAlignment="1">
      <alignment horizontal="center" wrapText="1"/>
    </xf>
    <xf numFmtId="0" fontId="12" fillId="6" borderId="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2" xfId="5" applyFont="1" applyFill="1" applyBorder="1" applyAlignment="1">
      <alignment horizontal="left"/>
    </xf>
    <xf numFmtId="0" fontId="12" fillId="0" borderId="1" xfId="5" applyFont="1" applyFill="1" applyBorder="1" applyAlignment="1">
      <alignment horizontal="center" wrapText="1"/>
    </xf>
    <xf numFmtId="0" fontId="4" fillId="0" borderId="9" xfId="5" applyFont="1" applyFill="1" applyBorder="1" applyAlignment="1">
      <alignment horizontal="center" wrapText="1"/>
    </xf>
    <xf numFmtId="0" fontId="12" fillId="6" borderId="4" xfId="5" applyFont="1" applyFill="1" applyBorder="1" applyAlignment="1">
      <alignment horizontal="center" vertical="center" wrapText="1"/>
    </xf>
    <xf numFmtId="0" fontId="12" fillId="6" borderId="5" xfId="5" applyFont="1" applyFill="1" applyBorder="1" applyAlignment="1">
      <alignment horizontal="center" vertical="center" wrapText="1"/>
    </xf>
    <xf numFmtId="0" fontId="12" fillId="6" borderId="4" xfId="5" applyFont="1" applyFill="1" applyBorder="1" applyAlignment="1">
      <alignment horizontal="center" vertical="center"/>
    </xf>
    <xf numFmtId="0" fontId="12" fillId="6" borderId="5" xfId="5" applyFont="1" applyFill="1" applyBorder="1" applyAlignment="1">
      <alignment horizontal="center" vertical="center"/>
    </xf>
    <xf numFmtId="0" fontId="12" fillId="6" borderId="2" xfId="5" applyFont="1" applyFill="1" applyBorder="1" applyAlignment="1">
      <alignment horizontal="center" vertical="center" wrapText="1"/>
    </xf>
    <xf numFmtId="0" fontId="7" fillId="0" borderId="2" xfId="5" applyFont="1" applyFill="1" applyBorder="1" applyAlignment="1">
      <alignment horizontal="left" wrapText="1"/>
    </xf>
    <xf numFmtId="0" fontId="7" fillId="0" borderId="2" xfId="5" applyFont="1" applyFill="1" applyBorder="1" applyAlignment="1">
      <alignment horizontal="center" wrapText="1"/>
    </xf>
    <xf numFmtId="0" fontId="7" fillId="0" borderId="3" xfId="5" applyFont="1" applyFill="1" applyBorder="1" applyAlignment="1">
      <alignment horizontal="left" wrapText="1"/>
    </xf>
    <xf numFmtId="0" fontId="7" fillId="0" borderId="6" xfId="5" applyFont="1" applyFill="1" applyBorder="1" applyAlignment="1">
      <alignment horizontal="left" wrapText="1"/>
    </xf>
    <xf numFmtId="0" fontId="7" fillId="0" borderId="2" xfId="5" applyFont="1" applyFill="1" applyBorder="1" applyAlignment="1">
      <alignment horizontal="center"/>
    </xf>
    <xf numFmtId="0" fontId="12" fillId="6" borderId="3" xfId="5" applyFont="1" applyFill="1" applyBorder="1" applyAlignment="1">
      <alignment horizontal="center" vertical="center" wrapText="1"/>
    </xf>
    <xf numFmtId="0" fontId="12" fillId="6" borderId="7" xfId="5" applyFont="1" applyFill="1" applyBorder="1" applyAlignment="1">
      <alignment horizontal="center" vertical="center" wrapText="1"/>
    </xf>
    <xf numFmtId="0" fontId="12" fillId="6" borderId="6" xfId="5" applyFont="1" applyFill="1" applyBorder="1" applyAlignment="1">
      <alignment horizontal="center" vertical="center" wrapText="1"/>
    </xf>
    <xf numFmtId="0" fontId="10" fillId="0" borderId="9" xfId="5" applyFont="1" applyFill="1" applyBorder="1" applyAlignment="1">
      <alignment horizontal="center" wrapText="1"/>
    </xf>
    <xf numFmtId="0" fontId="7" fillId="0" borderId="3" xfId="5" applyFont="1" applyFill="1" applyBorder="1" applyAlignment="1">
      <alignment horizontal="center" wrapText="1"/>
    </xf>
    <xf numFmtId="0" fontId="7" fillId="0" borderId="7" xfId="5" applyFont="1" applyFill="1" applyBorder="1" applyAlignment="1">
      <alignment horizontal="center" wrapText="1"/>
    </xf>
    <xf numFmtId="0" fontId="7" fillId="0" borderId="6" xfId="5" applyFont="1" applyFill="1" applyBorder="1" applyAlignment="1">
      <alignment horizontal="center" wrapText="1"/>
    </xf>
    <xf numFmtId="0" fontId="7" fillId="0" borderId="3" xfId="5" applyFont="1" applyFill="1" applyBorder="1" applyAlignment="1">
      <alignment horizontal="center"/>
    </xf>
    <xf numFmtId="0" fontId="7" fillId="0" borderId="7" xfId="5" applyFont="1" applyFill="1" applyBorder="1" applyAlignment="1">
      <alignment horizontal="center"/>
    </xf>
    <xf numFmtId="0" fontId="7" fillId="0" borderId="6" xfId="5" applyFont="1" applyFill="1" applyBorder="1" applyAlignment="1">
      <alignment horizont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center"/>
    </xf>
    <xf numFmtId="0" fontId="7" fillId="0" borderId="7" xfId="0" applyFont="1" applyFill="1" applyBorder="1" applyAlignment="1">
      <alignment horizontal="center"/>
    </xf>
    <xf numFmtId="0" fontId="7" fillId="0" borderId="6" xfId="0" applyFont="1" applyFill="1" applyBorder="1" applyAlignment="1">
      <alignment horizontal="center"/>
    </xf>
    <xf numFmtId="0" fontId="12" fillId="6" borderId="5" xfId="0" applyFont="1" applyFill="1" applyBorder="1" applyAlignment="1">
      <alignment horizontal="left" vertical="top"/>
    </xf>
    <xf numFmtId="0" fontId="6" fillId="6" borderId="2" xfId="0" applyFont="1" applyFill="1" applyBorder="1" applyAlignment="1">
      <alignment horizontal="center" vertical="center" wrapText="1"/>
    </xf>
    <xf numFmtId="164" fontId="7" fillId="0" borderId="4" xfId="12" applyNumberFormat="1" applyFont="1" applyBorder="1" applyAlignment="1">
      <alignment horizontal="center" vertical="center"/>
    </xf>
    <xf numFmtId="164" fontId="7" fillId="0" borderId="8" xfId="12" applyNumberFormat="1" applyFont="1" applyBorder="1" applyAlignment="1">
      <alignment horizontal="center" vertical="center"/>
    </xf>
    <xf numFmtId="164" fontId="7" fillId="0" borderId="5" xfId="12" applyNumberFormat="1" applyFont="1" applyBorder="1" applyAlignment="1">
      <alignment horizontal="center" vertical="center"/>
    </xf>
    <xf numFmtId="164" fontId="7" fillId="0" borderId="4" xfId="12" applyNumberFormat="1" applyFont="1" applyBorder="1" applyAlignment="1">
      <alignment horizontal="center"/>
    </xf>
    <xf numFmtId="164" fontId="7" fillId="0" borderId="8" xfId="12" applyNumberFormat="1" applyFont="1" applyBorder="1" applyAlignment="1">
      <alignment horizontal="center"/>
    </xf>
    <xf numFmtId="164" fontId="7" fillId="0" borderId="5" xfId="12" applyNumberFormat="1" applyFont="1" applyBorder="1" applyAlignment="1">
      <alignment horizont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right" vertical="center"/>
    </xf>
    <xf numFmtId="0" fontId="7" fillId="0" borderId="8" xfId="0" applyFont="1" applyBorder="1" applyAlignment="1">
      <alignment horizontal="right" vertical="center"/>
    </xf>
    <xf numFmtId="0" fontId="7" fillId="0" borderId="5" xfId="0" applyFont="1" applyBorder="1" applyAlignment="1">
      <alignment horizontal="right" vertical="center"/>
    </xf>
    <xf numFmtId="0" fontId="15" fillId="0" borderId="2" xfId="0" applyFont="1" applyFill="1" applyBorder="1" applyAlignment="1">
      <alignment horizontal="left" wrapText="1"/>
    </xf>
    <xf numFmtId="0" fontId="15" fillId="0" borderId="3" xfId="0" applyFont="1" applyFill="1" applyBorder="1" applyAlignment="1">
      <alignment horizontal="left" wrapText="1"/>
    </xf>
    <xf numFmtId="0" fontId="15" fillId="0" borderId="6" xfId="0" applyFont="1" applyFill="1" applyBorder="1" applyAlignment="1">
      <alignment horizontal="left" wrapText="1"/>
    </xf>
    <xf numFmtId="0" fontId="41" fillId="6" borderId="2" xfId="0" applyFont="1" applyFill="1" applyBorder="1" applyAlignment="1">
      <alignment horizontal="left"/>
    </xf>
    <xf numFmtId="0" fontId="15" fillId="0" borderId="2" xfId="0" applyFont="1" applyFill="1" applyBorder="1" applyAlignment="1">
      <alignment horizontal="left"/>
    </xf>
    <xf numFmtId="0" fontId="41" fillId="0" borderId="1" xfId="0" applyFont="1" applyFill="1" applyBorder="1" applyAlignment="1">
      <alignment horizontal="center" wrapText="1"/>
    </xf>
    <xf numFmtId="0" fontId="42" fillId="0" borderId="9" xfId="0" applyFont="1" applyFill="1" applyBorder="1" applyAlignment="1">
      <alignment horizontal="center" wrapText="1"/>
    </xf>
    <xf numFmtId="0" fontId="41" fillId="6" borderId="2" xfId="0" applyFont="1" applyFill="1" applyBorder="1" applyAlignment="1">
      <alignment horizontal="center" vertical="center" wrapText="1"/>
    </xf>
    <xf numFmtId="0" fontId="41" fillId="6" borderId="2" xfId="0" applyFont="1" applyFill="1" applyBorder="1" applyAlignment="1">
      <alignment horizontal="center" vertical="center"/>
    </xf>
    <xf numFmtId="0" fontId="13" fillId="0" borderId="1" xfId="0" applyFont="1" applyFill="1" applyBorder="1" applyAlignment="1">
      <alignment horizontal="center" wrapText="1"/>
    </xf>
    <xf numFmtId="0" fontId="13" fillId="0" borderId="9" xfId="0" applyFont="1" applyFill="1" applyBorder="1" applyAlignment="1">
      <alignment horizontal="center" wrapText="1"/>
    </xf>
    <xf numFmtId="0" fontId="12" fillId="6" borderId="5" xfId="0" applyFont="1" applyFill="1" applyBorder="1" applyAlignment="1">
      <alignment horizontal="left"/>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5" xfId="0" applyFont="1" applyBorder="1" applyAlignment="1">
      <alignment horizontal="left" vertical="center"/>
    </xf>
    <xf numFmtId="0" fontId="35" fillId="0" borderId="3" xfId="0" applyFont="1" applyBorder="1" applyAlignment="1">
      <alignment horizontal="left" wrapText="1"/>
    </xf>
    <xf numFmtId="0" fontId="35" fillId="0" borderId="6" xfId="0" applyFont="1" applyBorder="1" applyAlignment="1">
      <alignment horizontal="left" wrapText="1"/>
    </xf>
    <xf numFmtId="0" fontId="7" fillId="9" borderId="3" xfId="0" applyFont="1" applyFill="1" applyBorder="1" applyAlignment="1">
      <alignment horizontal="center" wrapText="1"/>
    </xf>
    <xf numFmtId="0" fontId="7" fillId="9" borderId="7" xfId="0" applyFont="1" applyFill="1" applyBorder="1" applyAlignment="1">
      <alignment horizontal="center" wrapText="1"/>
    </xf>
    <xf numFmtId="0" fontId="7" fillId="9" borderId="6" xfId="0" applyFont="1" applyFill="1" applyBorder="1" applyAlignment="1">
      <alignment horizontal="center" wrapText="1"/>
    </xf>
    <xf numFmtId="0" fontId="12" fillId="6" borderId="1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7" fillId="0" borderId="3" xfId="0" applyFont="1" applyFill="1" applyBorder="1" applyAlignment="1">
      <alignment horizontal="center" wrapText="1"/>
    </xf>
    <xf numFmtId="0" fontId="7" fillId="0" borderId="7" xfId="0" applyFont="1" applyFill="1" applyBorder="1" applyAlignment="1">
      <alignment horizontal="center" wrapText="1"/>
    </xf>
    <xf numFmtId="0" fontId="7" fillId="0" borderId="6" xfId="0" applyFont="1" applyFill="1" applyBorder="1" applyAlignment="1">
      <alignment horizontal="center" wrapText="1"/>
    </xf>
    <xf numFmtId="0" fontId="12" fillId="6" borderId="3" xfId="0" applyFont="1" applyFill="1" applyBorder="1" applyAlignment="1">
      <alignment horizontal="left"/>
    </xf>
    <xf numFmtId="0" fontId="12" fillId="6" borderId="7" xfId="0" applyFont="1" applyFill="1" applyBorder="1" applyAlignment="1">
      <alignment horizontal="left"/>
    </xf>
    <xf numFmtId="0" fontId="12" fillId="6" borderId="6" xfId="0" applyFont="1" applyFill="1" applyBorder="1" applyAlignment="1">
      <alignment horizontal="left"/>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7" fillId="0" borderId="2" xfId="10" applyFont="1" applyFill="1" applyBorder="1" applyAlignment="1">
      <alignment horizontal="left" wrapText="1"/>
    </xf>
    <xf numFmtId="0" fontId="7" fillId="0" borderId="2" xfId="10" applyFont="1" applyFill="1" applyBorder="1" applyAlignment="1">
      <alignment horizontal="center"/>
    </xf>
    <xf numFmtId="0" fontId="7" fillId="0" borderId="3" xfId="10" applyFont="1" applyFill="1" applyBorder="1" applyAlignment="1">
      <alignment horizontal="left" wrapText="1"/>
    </xf>
    <xf numFmtId="0" fontId="7" fillId="0" borderId="6" xfId="10" applyFont="1" applyFill="1" applyBorder="1" applyAlignment="1">
      <alignment horizontal="left" wrapText="1"/>
    </xf>
    <xf numFmtId="0" fontId="12" fillId="6" borderId="2" xfId="10" applyFont="1" applyFill="1" applyBorder="1" applyAlignment="1">
      <alignment horizontal="left"/>
    </xf>
    <xf numFmtId="0" fontId="12" fillId="0" borderId="1" xfId="10" applyFont="1" applyFill="1" applyBorder="1" applyAlignment="1">
      <alignment horizontal="center" wrapText="1"/>
    </xf>
    <xf numFmtId="0" fontId="10" fillId="0" borderId="9" xfId="10" applyFont="1" applyFill="1" applyBorder="1" applyAlignment="1">
      <alignment horizontal="center" wrapText="1"/>
    </xf>
    <xf numFmtId="0" fontId="12" fillId="6" borderId="4" xfId="10" applyFont="1" applyFill="1" applyBorder="1" applyAlignment="1">
      <alignment horizontal="center" vertical="center" wrapText="1"/>
    </xf>
    <xf numFmtId="0" fontId="12" fillId="6" borderId="5" xfId="10" applyFont="1" applyFill="1" applyBorder="1" applyAlignment="1">
      <alignment horizontal="center" vertical="center" wrapText="1"/>
    </xf>
    <xf numFmtId="0" fontId="12" fillId="6" borderId="12" xfId="10" applyFont="1" applyFill="1" applyBorder="1" applyAlignment="1">
      <alignment horizontal="center" vertical="center" wrapText="1"/>
    </xf>
    <xf numFmtId="0" fontId="12" fillId="6" borderId="9" xfId="10" applyFont="1" applyFill="1" applyBorder="1" applyAlignment="1">
      <alignment horizontal="center" vertical="center" wrapText="1"/>
    </xf>
    <xf numFmtId="0" fontId="12" fillId="6" borderId="11" xfId="10" applyFont="1" applyFill="1" applyBorder="1" applyAlignment="1">
      <alignment horizontal="center" vertical="center" wrapText="1"/>
    </xf>
    <xf numFmtId="0" fontId="12" fillId="5" borderId="2" xfId="0" applyFont="1" applyFill="1" applyBorder="1" applyAlignment="1">
      <alignment horizontal="left" wrapText="1"/>
    </xf>
    <xf numFmtId="0" fontId="12" fillId="6" borderId="2" xfId="0" applyFont="1" applyFill="1" applyBorder="1" applyAlignment="1">
      <alignment horizontal="left" wrapText="1"/>
    </xf>
    <xf numFmtId="0" fontId="48" fillId="6" borderId="2" xfId="0" applyFont="1" applyFill="1" applyBorder="1" applyAlignment="1">
      <alignment horizontal="left"/>
    </xf>
    <xf numFmtId="0" fontId="48" fillId="0" borderId="48" xfId="0" applyFont="1" applyFill="1" applyBorder="1" applyAlignment="1">
      <alignment horizontal="center" wrapText="1"/>
    </xf>
    <xf numFmtId="0" fontId="49" fillId="0" borderId="9" xfId="0" applyFont="1" applyFill="1" applyBorder="1" applyAlignment="1">
      <alignment horizontal="center" wrapText="1"/>
    </xf>
    <xf numFmtId="0" fontId="22" fillId="0" borderId="48" xfId="0" applyFont="1" applyBorder="1" applyAlignment="1">
      <alignment horizontal="center" wrapText="1"/>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6" borderId="6" xfId="0" applyFont="1" applyFill="1" applyBorder="1" applyAlignment="1">
      <alignment horizontal="center" vertical="center" wrapText="1"/>
    </xf>
    <xf numFmtId="0" fontId="22" fillId="0" borderId="2" xfId="0" applyFont="1" applyFill="1" applyBorder="1" applyAlignment="1">
      <alignment horizontal="left" wrapText="1"/>
    </xf>
    <xf numFmtId="0" fontId="7" fillId="0" borderId="2" xfId="17" applyFont="1" applyFill="1" applyBorder="1" applyAlignment="1">
      <alignment horizontal="center" wrapText="1"/>
    </xf>
    <xf numFmtId="0" fontId="22" fillId="0" borderId="3" xfId="0" applyFont="1" applyFill="1" applyBorder="1" applyAlignment="1">
      <alignment horizontal="left" wrapText="1"/>
    </xf>
    <xf numFmtId="0" fontId="22" fillId="0" borderId="6" xfId="0" applyFont="1" applyFill="1" applyBorder="1" applyAlignment="1">
      <alignment horizontal="left" wrapText="1"/>
    </xf>
    <xf numFmtId="0" fontId="13" fillId="0" borderId="7" xfId="0" applyFont="1" applyFill="1" applyBorder="1" applyAlignment="1">
      <alignment horizontal="center" wrapText="1"/>
    </xf>
    <xf numFmtId="0" fontId="48" fillId="7" borderId="2" xfId="0" applyFont="1" applyFill="1" applyBorder="1" applyAlignment="1">
      <alignment horizontal="left"/>
    </xf>
    <xf numFmtId="0" fontId="51" fillId="0" borderId="9" xfId="0" applyFont="1" applyFill="1" applyBorder="1" applyAlignment="1">
      <alignment horizontal="center" wrapText="1"/>
    </xf>
    <xf numFmtId="0" fontId="48" fillId="7" borderId="4"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22" fillId="0" borderId="2" xfId="0" applyFont="1" applyFill="1" applyBorder="1" applyAlignment="1">
      <alignment horizontal="center" wrapText="1"/>
    </xf>
    <xf numFmtId="0" fontId="22" fillId="0" borderId="2" xfId="0" applyFont="1" applyFill="1" applyBorder="1" applyAlignment="1">
      <alignment horizontal="center"/>
    </xf>
    <xf numFmtId="0" fontId="12" fillId="0" borderId="9" xfId="0" applyFont="1" applyFill="1" applyBorder="1" applyAlignment="1">
      <alignment horizontal="center" wrapText="1"/>
    </xf>
    <xf numFmtId="0" fontId="12" fillId="6" borderId="3" xfId="0" applyFont="1" applyFill="1" applyBorder="1" applyAlignment="1">
      <alignment horizontal="right" wrapText="1"/>
    </xf>
    <xf numFmtId="0" fontId="12" fillId="6" borderId="7" xfId="0" applyFont="1" applyFill="1" applyBorder="1" applyAlignment="1">
      <alignment horizontal="right" wrapText="1"/>
    </xf>
    <xf numFmtId="0" fontId="12" fillId="6" borderId="6" xfId="0" applyFont="1" applyFill="1" applyBorder="1" applyAlignment="1">
      <alignment horizontal="right" wrapText="1"/>
    </xf>
    <xf numFmtId="0" fontId="12" fillId="6" borderId="2" xfId="0" applyFont="1" applyFill="1" applyBorder="1" applyAlignment="1">
      <alignment horizontal="left" vertical="center"/>
    </xf>
    <xf numFmtId="0" fontId="12" fillId="0" borderId="48" xfId="0" applyFont="1" applyFill="1" applyBorder="1" applyAlignment="1">
      <alignment horizontal="center" vertical="center" wrapText="1"/>
    </xf>
    <xf numFmtId="0" fontId="6" fillId="0" borderId="45" xfId="0" applyNumberFormat="1" applyFont="1" applyFill="1" applyBorder="1" applyAlignment="1">
      <alignment horizontal="center" wrapText="1"/>
    </xf>
    <xf numFmtId="0" fontId="12" fillId="7" borderId="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6" fillId="7" borderId="2" xfId="0" applyNumberFormat="1" applyFont="1" applyFill="1" applyBorder="1" applyAlignment="1">
      <alignment horizontal="left" wrapText="1"/>
    </xf>
    <xf numFmtId="0" fontId="5" fillId="0" borderId="2" xfId="0" applyNumberFormat="1" applyFont="1" applyFill="1" applyBorder="1" applyAlignment="1">
      <alignment horizontal="left" wrapText="1"/>
    </xf>
    <xf numFmtId="0" fontId="5" fillId="0" borderId="2" xfId="0" applyNumberFormat="1" applyFont="1" applyFill="1" applyBorder="1" applyAlignment="1">
      <alignment horizontal="center" wrapText="1"/>
    </xf>
    <xf numFmtId="0" fontId="12" fillId="0" borderId="2" xfId="0" applyFont="1" applyFill="1" applyBorder="1" applyAlignment="1">
      <alignment horizontal="center" wrapText="1"/>
    </xf>
    <xf numFmtId="0" fontId="12" fillId="0" borderId="2" xfId="0" applyFont="1" applyFill="1" applyBorder="1" applyAlignment="1">
      <alignment horizontal="center"/>
    </xf>
    <xf numFmtId="49" fontId="7" fillId="0" borderId="4" xfId="0" applyNumberFormat="1" applyFont="1" applyBorder="1" applyAlignment="1">
      <alignment horizontal="center"/>
    </xf>
    <xf numFmtId="49" fontId="7" fillId="0" borderId="8" xfId="0" applyNumberFormat="1" applyFont="1" applyBorder="1" applyAlignment="1">
      <alignment horizontal="center"/>
    </xf>
    <xf numFmtId="49" fontId="7" fillId="0" borderId="5" xfId="0" applyNumberFormat="1" applyFont="1" applyBorder="1" applyAlignment="1">
      <alignment horizontal="center"/>
    </xf>
    <xf numFmtId="0" fontId="21" fillId="6" borderId="2" xfId="0" applyFont="1" applyFill="1" applyBorder="1" applyAlignment="1">
      <alignment horizontal="left"/>
    </xf>
    <xf numFmtId="0" fontId="21" fillId="0" borderId="48" xfId="0" applyFont="1" applyFill="1" applyBorder="1" applyAlignment="1">
      <alignment horizontal="center" wrapText="1"/>
    </xf>
    <xf numFmtId="0" fontId="31" fillId="0" borderId="9" xfId="0" applyFont="1" applyFill="1" applyBorder="1" applyAlignment="1">
      <alignment horizontal="center" wrapText="1"/>
    </xf>
    <xf numFmtId="0" fontId="30" fillId="0" borderId="9" xfId="0" applyFont="1" applyFill="1" applyBorder="1" applyAlignment="1">
      <alignment horizontal="center" wrapText="1"/>
    </xf>
    <xf numFmtId="0" fontId="21" fillId="6" borderId="4"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12" fillId="0" borderId="48" xfId="10" applyFont="1" applyFill="1" applyBorder="1" applyAlignment="1">
      <alignment horizontal="center" wrapText="1"/>
    </xf>
    <xf numFmtId="0" fontId="5" fillId="2" borderId="4" xfId="15" applyFont="1" applyFill="1" applyBorder="1" applyAlignment="1">
      <alignment horizontal="left" vertical="center" wrapText="1"/>
    </xf>
    <xf numFmtId="0" fontId="5" fillId="2" borderId="5" xfId="15" applyFont="1" applyFill="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13" fillId="0" borderId="2" xfId="0" applyFont="1" applyFill="1" applyBorder="1" applyAlignment="1">
      <alignment horizontal="center" wrapText="1"/>
    </xf>
    <xf numFmtId="0" fontId="10" fillId="0" borderId="2" xfId="0" applyFont="1" applyFill="1" applyBorder="1" applyAlignment="1">
      <alignment horizontal="center" wrapText="1"/>
    </xf>
    <xf numFmtId="0" fontId="7" fillId="0" borderId="2" xfId="0" applyFont="1" applyBorder="1" applyAlignment="1">
      <alignment horizontal="center" wrapText="1"/>
    </xf>
    <xf numFmtId="0" fontId="12" fillId="0" borderId="2" xfId="0" applyFont="1" applyBorder="1" applyAlignment="1">
      <alignment horizontal="center" wrapText="1"/>
    </xf>
    <xf numFmtId="0" fontId="4" fillId="0" borderId="9" xfId="10" applyFont="1" applyFill="1" applyBorder="1" applyAlignment="1">
      <alignment horizontal="center" wrapText="1"/>
    </xf>
    <xf numFmtId="0" fontId="12" fillId="6" borderId="3" xfId="10" applyFont="1" applyFill="1" applyBorder="1" applyAlignment="1">
      <alignment horizontal="center" vertical="center" wrapText="1"/>
    </xf>
    <xf numFmtId="0" fontId="12" fillId="6" borderId="7" xfId="10" applyFont="1" applyFill="1" applyBorder="1" applyAlignment="1">
      <alignment horizontal="center" vertical="center" wrapText="1"/>
    </xf>
    <xf numFmtId="0" fontId="12" fillId="6" borderId="6" xfId="10" applyFont="1" applyFill="1" applyBorder="1" applyAlignment="1">
      <alignment horizontal="center" vertical="center" wrapText="1"/>
    </xf>
    <xf numFmtId="0" fontId="14" fillId="0" borderId="2" xfId="10" applyFill="1" applyBorder="1" applyAlignment="1">
      <alignment horizontal="left" wrapText="1"/>
    </xf>
    <xf numFmtId="0" fontId="14" fillId="0" borderId="2" xfId="10" applyFill="1" applyBorder="1" applyAlignment="1">
      <alignment horizontal="center" wrapText="1"/>
    </xf>
    <xf numFmtId="0" fontId="14" fillId="0" borderId="3" xfId="10" applyFill="1" applyBorder="1" applyAlignment="1">
      <alignment horizontal="left" wrapText="1"/>
    </xf>
    <xf numFmtId="0" fontId="14" fillId="0" borderId="6" xfId="10" applyFill="1" applyBorder="1" applyAlignment="1">
      <alignment horizontal="left" wrapText="1"/>
    </xf>
    <xf numFmtId="0" fontId="14" fillId="0" borderId="2" xfId="10" applyFill="1" applyBorder="1" applyAlignment="1">
      <alignment horizontal="center"/>
    </xf>
    <xf numFmtId="0" fontId="12" fillId="6" borderId="4" xfId="10" applyFont="1" applyFill="1" applyBorder="1" applyAlignment="1">
      <alignment horizontal="center" vertical="center"/>
    </xf>
    <xf numFmtId="0" fontId="12" fillId="6" borderId="5" xfId="10" applyFont="1" applyFill="1" applyBorder="1" applyAlignment="1">
      <alignment horizontal="center" vertical="center"/>
    </xf>
    <xf numFmtId="0" fontId="12" fillId="5" borderId="3"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3" xfId="0" applyFont="1" applyFill="1" applyBorder="1" applyAlignment="1">
      <alignment horizontal="center" wrapText="1"/>
    </xf>
    <xf numFmtId="0" fontId="12" fillId="5" borderId="7" xfId="0" applyFont="1" applyFill="1" applyBorder="1" applyAlignment="1">
      <alignment horizontal="center" wrapText="1"/>
    </xf>
    <xf numFmtId="0" fontId="12" fillId="5" borderId="6" xfId="0" applyFont="1" applyFill="1" applyBorder="1" applyAlignment="1">
      <alignment horizontal="center" wrapText="1"/>
    </xf>
    <xf numFmtId="0" fontId="12" fillId="5" borderId="3" xfId="0" applyFont="1" applyFill="1" applyBorder="1" applyAlignment="1">
      <alignment horizontal="center" vertical="top"/>
    </xf>
    <xf numFmtId="0" fontId="12" fillId="5" borderId="7" xfId="0" applyFont="1" applyFill="1" applyBorder="1" applyAlignment="1">
      <alignment horizontal="center" vertical="top"/>
    </xf>
    <xf numFmtId="0" fontId="12" fillId="5" borderId="6" xfId="0" applyFont="1" applyFill="1" applyBorder="1" applyAlignment="1">
      <alignment horizontal="center" vertical="top"/>
    </xf>
    <xf numFmtId="0" fontId="14" fillId="0" borderId="3" xfId="5" applyFont="1" applyFill="1" applyBorder="1" applyAlignment="1">
      <alignment horizontal="left" wrapText="1"/>
    </xf>
    <xf numFmtId="0" fontId="14" fillId="0" borderId="6" xfId="5" applyFont="1" applyFill="1" applyBorder="1" applyAlignment="1">
      <alignment horizontal="left" wrapText="1"/>
    </xf>
    <xf numFmtId="0" fontId="14" fillId="0" borderId="2" xfId="5" applyFont="1" applyFill="1" applyBorder="1" applyAlignment="1">
      <alignment horizontal="center" wrapText="1"/>
    </xf>
    <xf numFmtId="0" fontId="14" fillId="0" borderId="6" xfId="5" applyFont="1" applyBorder="1"/>
    <xf numFmtId="0" fontId="14" fillId="0" borderId="2" xfId="5" applyFont="1" applyFill="1" applyBorder="1" applyAlignment="1">
      <alignment horizontal="center"/>
    </xf>
    <xf numFmtId="0" fontId="7"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7" fillId="0" borderId="0" xfId="0" applyFont="1" applyFill="1" applyBorder="1" applyAlignment="1">
      <alignment horizontal="left" wrapText="1"/>
    </xf>
    <xf numFmtId="49" fontId="21" fillId="0" borderId="31" xfId="0" applyNumberFormat="1" applyFont="1" applyFill="1" applyBorder="1" applyAlignment="1">
      <alignment horizontal="left"/>
    </xf>
    <xf numFmtId="0" fontId="21" fillId="0" borderId="31" xfId="0" applyNumberFormat="1" applyFont="1" applyFill="1" applyBorder="1" applyAlignment="1">
      <alignment horizontal="left"/>
    </xf>
    <xf numFmtId="0" fontId="7" fillId="0" borderId="0" xfId="0" applyNumberFormat="1" applyFont="1" applyFill="1" applyAlignment="1">
      <alignment horizontal="left" wrapText="1"/>
    </xf>
    <xf numFmtId="0" fontId="21" fillId="0" borderId="39" xfId="0" applyNumberFormat="1" applyFont="1" applyFill="1" applyBorder="1" applyAlignment="1">
      <alignment horizontal="center" wrapText="1"/>
    </xf>
    <xf numFmtId="0" fontId="21" fillId="0" borderId="34" xfId="0" applyNumberFormat="1" applyFont="1" applyFill="1" applyBorder="1" applyAlignment="1">
      <alignment horizontal="center" wrapText="1"/>
    </xf>
    <xf numFmtId="49" fontId="30" fillId="0" borderId="40" xfId="0" applyNumberFormat="1" applyFont="1" applyFill="1" applyBorder="1" applyAlignment="1">
      <alignment horizontal="center" wrapText="1"/>
    </xf>
    <xf numFmtId="0" fontId="30" fillId="0" borderId="40" xfId="0" applyNumberFormat="1" applyFont="1" applyFill="1" applyBorder="1" applyAlignment="1">
      <alignment horizontal="center" wrapText="1"/>
    </xf>
    <xf numFmtId="49" fontId="21" fillId="7" borderId="32" xfId="0" applyNumberFormat="1" applyFont="1" applyFill="1" applyBorder="1" applyAlignment="1">
      <alignment horizontal="center" vertical="center" wrapText="1"/>
    </xf>
    <xf numFmtId="0" fontId="21" fillId="7" borderId="43" xfId="0" applyNumberFormat="1" applyFont="1" applyFill="1" applyBorder="1" applyAlignment="1">
      <alignment horizontal="center" vertical="center" wrapText="1"/>
    </xf>
    <xf numFmtId="49" fontId="21" fillId="7" borderId="32" xfId="0" applyNumberFormat="1" applyFont="1" applyFill="1" applyBorder="1" applyAlignment="1">
      <alignment horizontal="center" vertical="center"/>
    </xf>
    <xf numFmtId="0" fontId="21" fillId="7" borderId="43" xfId="0" applyNumberFormat="1" applyFont="1" applyFill="1" applyBorder="1" applyAlignment="1">
      <alignment horizontal="center" vertical="center"/>
    </xf>
    <xf numFmtId="49" fontId="21" fillId="7" borderId="30" xfId="0" applyNumberFormat="1" applyFont="1" applyFill="1" applyBorder="1" applyAlignment="1">
      <alignment horizontal="center" vertical="center" wrapText="1"/>
    </xf>
    <xf numFmtId="0" fontId="21" fillId="7" borderId="41" xfId="0" applyNumberFormat="1" applyFont="1" applyFill="1" applyBorder="1" applyAlignment="1">
      <alignment horizontal="center" vertical="center" wrapText="1"/>
    </xf>
    <xf numFmtId="0" fontId="21" fillId="7" borderId="42" xfId="0" applyNumberFormat="1" applyFont="1" applyFill="1" applyBorder="1" applyAlignment="1">
      <alignment horizontal="center" vertical="center" wrapText="1"/>
    </xf>
    <xf numFmtId="49" fontId="7" fillId="0" borderId="31" xfId="0" applyNumberFormat="1" applyFont="1" applyFill="1" applyBorder="1" applyAlignment="1">
      <alignment horizontal="left" wrapText="1"/>
    </xf>
    <xf numFmtId="0" fontId="7" fillId="0" borderId="31" xfId="0" applyNumberFormat="1" applyFont="1" applyFill="1" applyBorder="1" applyAlignment="1">
      <alignment horizontal="left" wrapText="1"/>
    </xf>
    <xf numFmtId="49" fontId="7" fillId="0" borderId="31" xfId="0" applyNumberFormat="1" applyFont="1" applyFill="1" applyBorder="1" applyAlignment="1">
      <alignment horizontal="center" wrapText="1"/>
    </xf>
    <xf numFmtId="0" fontId="7" fillId="0" borderId="31" xfId="0" applyNumberFormat="1" applyFont="1" applyFill="1" applyBorder="1" applyAlignment="1">
      <alignment horizontal="center" wrapText="1"/>
    </xf>
    <xf numFmtId="49" fontId="7" fillId="0" borderId="37" xfId="0" applyNumberFormat="1" applyFont="1" applyFill="1" applyBorder="1" applyAlignment="1">
      <alignment horizontal="left" wrapText="1"/>
    </xf>
    <xf numFmtId="0" fontId="7" fillId="0" borderId="38" xfId="0" applyNumberFormat="1" applyFont="1" applyFill="1" applyBorder="1" applyAlignment="1">
      <alignment horizontal="left" wrapText="1"/>
    </xf>
    <xf numFmtId="49" fontId="7" fillId="0" borderId="31" xfId="0" applyNumberFormat="1" applyFont="1" applyFill="1" applyBorder="1" applyAlignment="1">
      <alignment horizontal="center"/>
    </xf>
    <xf numFmtId="0" fontId="7" fillId="0" borderId="31" xfId="0" applyNumberFormat="1" applyFont="1" applyFill="1" applyBorder="1" applyAlignment="1">
      <alignment horizontal="center"/>
    </xf>
    <xf numFmtId="164" fontId="7" fillId="0" borderId="4" xfId="7" applyNumberFormat="1" applyFont="1" applyBorder="1" applyAlignment="1"/>
    <xf numFmtId="0" fontId="7" fillId="0" borderId="8" xfId="0" applyFont="1" applyBorder="1" applyAlignment="1"/>
    <xf numFmtId="0" fontId="7" fillId="0" borderId="5" xfId="0" applyFont="1" applyBorder="1" applyAlignment="1"/>
    <xf numFmtId="0" fontId="7" fillId="0" borderId="4" xfId="0" applyFont="1" applyBorder="1" applyAlignment="1"/>
    <xf numFmtId="0" fontId="12" fillId="0" borderId="21" xfId="0" applyNumberFormat="1" applyFont="1" applyFill="1" applyBorder="1" applyAlignment="1">
      <alignment horizontal="center" vertical="center"/>
    </xf>
    <xf numFmtId="0" fontId="12" fillId="0" borderId="26" xfId="0" applyNumberFormat="1" applyFont="1" applyFill="1" applyBorder="1" applyAlignment="1">
      <alignment horizontal="center" vertical="center"/>
    </xf>
    <xf numFmtId="0" fontId="6" fillId="0" borderId="2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28" xfId="1" applyNumberFormat="1" applyFont="1" applyFill="1" applyBorder="1" applyAlignment="1">
      <alignment horizontal="center" vertical="center" wrapText="1"/>
    </xf>
    <xf numFmtId="0" fontId="6" fillId="0" borderId="24" xfId="1" applyNumberFormat="1" applyFont="1" applyFill="1" applyBorder="1" applyAlignment="1">
      <alignment horizontal="center" vertical="center" wrapText="1"/>
    </xf>
    <xf numFmtId="0" fontId="6" fillId="0" borderId="25" xfId="1" applyNumberFormat="1" applyFont="1" applyFill="1" applyBorder="1" applyAlignment="1">
      <alignment horizontal="center" vertical="center" wrapText="1"/>
    </xf>
    <xf numFmtId="0" fontId="3" fillId="0" borderId="0" xfId="0" applyFont="1" applyAlignment="1">
      <alignment horizontal="left" vertical="center" wrapText="1"/>
    </xf>
    <xf numFmtId="0" fontId="6" fillId="0" borderId="21" xfId="1" applyNumberFormat="1" applyFont="1" applyFill="1" applyBorder="1" applyAlignment="1">
      <alignment horizontal="center" vertical="center" wrapText="1"/>
    </xf>
    <xf numFmtId="0" fontId="6" fillId="0" borderId="22" xfId="1" applyNumberFormat="1" applyFont="1" applyFill="1" applyBorder="1" applyAlignment="1">
      <alignment horizontal="center" vertical="center" wrapText="1"/>
    </xf>
    <xf numFmtId="0" fontId="6" fillId="0" borderId="26" xfId="1"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6" fillId="0" borderId="19"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5" fillId="0" borderId="19"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5" fillId="0" borderId="20" xfId="1" applyNumberFormat="1" applyFont="1" applyFill="1" applyBorder="1" applyAlignment="1">
      <alignment horizontal="center" vertical="center" wrapText="1"/>
    </xf>
    <xf numFmtId="4" fontId="12" fillId="0" borderId="24" xfId="0" applyNumberFormat="1" applyFont="1" applyBorder="1" applyAlignment="1">
      <alignment horizontal="center" vertical="center"/>
    </xf>
    <xf numFmtId="4" fontId="12" fillId="0" borderId="25"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7" fillId="0"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59" fillId="0" borderId="0" xfId="0" applyNumberFormat="1" applyFont="1" applyAlignment="1">
      <alignment horizontal="center" vertical="center" wrapText="1"/>
    </xf>
    <xf numFmtId="0" fontId="59" fillId="0" borderId="48" xfId="0" applyNumberFormat="1" applyFont="1" applyBorder="1" applyAlignment="1">
      <alignment horizontal="center" vertical="center" wrapText="1"/>
    </xf>
    <xf numFmtId="0" fontId="60" fillId="0" borderId="3" xfId="0" applyFont="1" applyBorder="1" applyAlignment="1">
      <alignment horizontal="left" vertical="center" wrapText="1"/>
    </xf>
    <xf numFmtId="0" fontId="60" fillId="0" borderId="6" xfId="0" applyFont="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59" fillId="0" borderId="9" xfId="0" applyFont="1" applyFill="1" applyBorder="1" applyAlignment="1">
      <alignment horizontal="right" vertical="center" wrapText="1"/>
    </xf>
    <xf numFmtId="0" fontId="59" fillId="0" borderId="11" xfId="0" applyFont="1" applyFill="1" applyBorder="1" applyAlignment="1">
      <alignment horizontal="right" vertical="center" wrapText="1"/>
    </xf>
    <xf numFmtId="0" fontId="59" fillId="0" borderId="3" xfId="0" applyFont="1" applyBorder="1" applyAlignment="1">
      <alignment horizontal="right" vertical="center"/>
    </xf>
    <xf numFmtId="0" fontId="59" fillId="0" borderId="7" xfId="0" applyFont="1" applyBorder="1" applyAlignment="1">
      <alignment horizontal="right" vertical="center"/>
    </xf>
    <xf numFmtId="0" fontId="59" fillId="0" borderId="6" xfId="0" applyFont="1" applyBorder="1" applyAlignment="1">
      <alignment horizontal="right" vertical="center"/>
    </xf>
    <xf numFmtId="0" fontId="58" fillId="0" borderId="48" xfId="0" applyFont="1" applyBorder="1" applyAlignment="1">
      <alignment horizontal="center" vertical="center" wrapText="1"/>
    </xf>
  </cellXfs>
  <cellStyles count="18">
    <cellStyle name="Atdalītāji" xfId="7" builtinId="3"/>
    <cellStyle name="Atdalītāji [0]" xfId="16" builtinId="6"/>
    <cellStyle name="Atdalītāji 2" xfId="2"/>
    <cellStyle name="Atdalītāji 2 2" xfId="13"/>
    <cellStyle name="Atdalītāji 3" xfId="3"/>
    <cellStyle name="Atdalītāji 4" xfId="12"/>
    <cellStyle name="Comma 2" xfId="8"/>
    <cellStyle name="Hipersaite" xfId="6" builtinId="8"/>
    <cellStyle name="Normal 2" xfId="5"/>
    <cellStyle name="Normal_Sheet1_1" xfId="9"/>
    <cellStyle name="Normal_Sheet1_1 2" xfId="14"/>
    <cellStyle name="Normal_Sheet1_1 3" xfId="15"/>
    <cellStyle name="Parastais" xfId="0" builtinId="0"/>
    <cellStyle name="Parastais 2" xfId="1"/>
    <cellStyle name="Parastais 2 2" xfId="11"/>
    <cellStyle name="Parastais 3" xfId="4"/>
    <cellStyle name="Parastais 4" xfId="10"/>
    <cellStyle name="Parastais 5" xfId="1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mtgade\JPI_2016\R&#299;c&#299;bas%20komiteja\2016.%20gada%20septembra%20precizetas%20tames_\LNOB_ta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vars.pirvics\AppData\Local\Microsoft\Windows\Temporary%20Internet%20Files\Content.Outlook\3HDLEB3G\str&#363;klaku%20specifik&#257;cija-2%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spavilkums"/>
      <sheetName val="LNOB_100"/>
      <sheetName val="Skroderdienas"/>
      <sheetName val="JZ_berni"/>
      <sheetName val="Baņuta"/>
      <sheetName val="Igaunija"/>
      <sheetName val="Lietuva"/>
    </sheetNames>
    <sheetDataSet>
      <sheetData sheetId="0">
        <row r="3">
          <cell r="A3" t="str">
            <v>Latvijas Valsts  un Latvijas Nacionālās operas simtgadei veltītie  Latvijas Nacionālās Operas un Baleta Gala koncerti</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apa1"/>
    </sheetNames>
    <sheetDataSet>
      <sheetData sheetId="0" refreshError="1">
        <row r="4">
          <cell r="B4" t="str">
            <v>Ūdens sūknis  1,1kw + 3 taisnās sprauslas</v>
          </cell>
          <cell r="C4">
            <v>52</v>
          </cell>
        </row>
        <row r="5">
          <cell r="B5" t="str">
            <v>Ūdens sūknis  1,1kw + rotējošās sprauslas</v>
          </cell>
          <cell r="C5">
            <v>6</v>
          </cell>
        </row>
        <row r="6">
          <cell r="B6" t="str">
            <v>Ūdens sūknis  1,1kw + salūta tipa sprausla</v>
          </cell>
          <cell r="C6">
            <v>6</v>
          </cell>
        </row>
        <row r="7">
          <cell r="B7" t="str">
            <v>Ūdens sūknis  1,1kw + aerētā sprausla</v>
          </cell>
          <cell r="C7">
            <v>4</v>
          </cell>
        </row>
        <row r="8">
          <cell r="B8" t="str">
            <v>Ūdens sūknis  4,1 kw</v>
          </cell>
          <cell r="C8">
            <v>2</v>
          </cell>
        </row>
        <row r="9">
          <cell r="B9" t="str">
            <v xml:space="preserve">Ūdens sūknis  45 kw </v>
          </cell>
          <cell r="C9">
            <v>2</v>
          </cell>
        </row>
        <row r="10">
          <cell r="B10" t="str">
            <v xml:space="preserve">8 Kustīgo sprauslu grupa </v>
          </cell>
          <cell r="C10">
            <v>2</v>
          </cell>
        </row>
        <row r="11">
          <cell r="B11" t="str">
            <v>Stiprināšanas saietes ar 200kg spēka noturību</v>
          </cell>
          <cell r="C11">
            <v>92</v>
          </cell>
        </row>
        <row r="12">
          <cell r="B12" t="str">
            <v xml:space="preserve">Ātras darbības aero sprauslas ar maksimālo strūklas augstumu virs 20m </v>
          </cell>
          <cell r="C12">
            <v>24</v>
          </cell>
        </row>
        <row r="13">
          <cell r="B13" t="str">
            <v>Ūdens sprausla ar maksimālo augstumu līdz 40 m</v>
          </cell>
          <cell r="C13">
            <v>1</v>
          </cell>
        </row>
        <row r="14">
          <cell r="B14" t="str">
            <v>Ūdens ekrāns- vēdeklis. Platums 40 m augstums 20 m</v>
          </cell>
          <cell r="C14">
            <v>1</v>
          </cell>
        </row>
        <row r="15">
          <cell r="B15" t="str">
            <v xml:space="preserve">Ūdens LED prožektori  RGBW 156w </v>
          </cell>
          <cell r="C15">
            <v>60</v>
          </cell>
        </row>
        <row r="16">
          <cell r="B16" t="str">
            <v>Frekvenču invertors  45 kw</v>
          </cell>
          <cell r="C16">
            <v>2</v>
          </cell>
        </row>
        <row r="17">
          <cell r="B17" t="str">
            <v>Frekvenču invertors  1,5kw</v>
          </cell>
          <cell r="C17">
            <v>72</v>
          </cell>
        </row>
        <row r="18">
          <cell r="B18" t="str">
            <v>Frekvenču invertors  4,5 kw</v>
          </cell>
          <cell r="C18">
            <v>2</v>
          </cell>
        </row>
        <row r="19">
          <cell r="B19" t="str">
            <v>DMX Demultiplexer  ME72</v>
          </cell>
          <cell r="C19">
            <v>4</v>
          </cell>
        </row>
        <row r="20">
          <cell r="B20" t="str">
            <v>DMX 512 spliters ar 8 DMX izejām</v>
          </cell>
          <cell r="C20">
            <v>8</v>
          </cell>
        </row>
        <row r="21">
          <cell r="B21" t="str">
            <v xml:space="preserve">Gaisa rezervuārs 100 l </v>
          </cell>
          <cell r="C21">
            <v>2</v>
          </cell>
        </row>
        <row r="22">
          <cell r="B22" t="str">
            <v>Kompresors  2.4 kw 11 bar</v>
          </cell>
          <cell r="C22">
            <v>2</v>
          </cell>
        </row>
        <row r="23">
          <cell r="B23" t="str">
            <v>Peldoša pontonu konstrukcija 40 x 20 m ar 4000kg kravnesību</v>
          </cell>
          <cell r="C23">
            <v>1</v>
          </cell>
        </row>
        <row r="24">
          <cell r="B24" t="str">
            <v>Strūklaku Vadības pults ar Artnet un DMX 6 univeršu izeju</v>
          </cell>
          <cell r="C24">
            <v>1</v>
          </cell>
        </row>
        <row r="25">
          <cell r="B25" t="str">
            <v>Lāzers 1 w rgbw</v>
          </cell>
          <cell r="C25">
            <v>2</v>
          </cell>
        </row>
        <row r="26">
          <cell r="B26" t="str">
            <v>Lāzers 7.5w rgbw</v>
          </cell>
          <cell r="C26">
            <v>1</v>
          </cell>
        </row>
        <row r="27">
          <cell r="B27" t="str">
            <v>Projektors 15 000 lum</v>
          </cell>
          <cell r="C27">
            <v>1</v>
          </cell>
        </row>
        <row r="28">
          <cell r="B28" t="str">
            <v>Lāzeru Vadības programmatūra ar ILDA atbalstu</v>
          </cell>
          <cell r="C28">
            <v>1</v>
          </cell>
        </row>
        <row r="29">
          <cell r="B29" t="str">
            <v>Vadības datoru programmatūra ar skaņas un strūklaku sinhronizēšanas iespēju</v>
          </cell>
          <cell r="C29">
            <v>1</v>
          </cell>
        </row>
        <row r="30">
          <cell r="B30" t="str">
            <v>Vadības datoru programmatūra ar Video sinhronizēšanas iespēju</v>
          </cell>
          <cell r="C30">
            <v>1</v>
          </cell>
        </row>
        <row r="31">
          <cell r="B31" t="str">
            <v xml:space="preserve">Vadības dators </v>
          </cell>
          <cell r="C31">
            <v>3</v>
          </cell>
        </row>
        <row r="32">
          <cell r="B32" t="str">
            <v>LCD 21 collu ekrāns</v>
          </cell>
          <cell r="C32">
            <v>2</v>
          </cell>
        </row>
        <row r="33">
          <cell r="B33" t="str">
            <v>Elektrības sadale 63A uz 6x 32A</v>
          </cell>
          <cell r="C33">
            <v>4</v>
          </cell>
        </row>
        <row r="34">
          <cell r="B34" t="str">
            <v>Komutācijas vadi XLR, ILDA, VGA, LAN</v>
          </cell>
          <cell r="C34">
            <v>94</v>
          </cell>
        </row>
        <row r="35">
          <cell r="B35" t="str">
            <v xml:space="preserve">Strāvas pārveidotāji  220v uz 24 v </v>
          </cell>
          <cell r="C35">
            <v>72</v>
          </cell>
        </row>
        <row r="36">
          <cell r="B36" t="str">
            <v>Ūdens sūknis  1,1kw + salūta tipa sprausla</v>
          </cell>
          <cell r="C36">
            <v>6</v>
          </cell>
        </row>
        <row r="37">
          <cell r="B37" t="str">
            <v>Ūdens sūknis  1,1kw + aerētā sprausla</v>
          </cell>
          <cell r="C37">
            <v>4</v>
          </cell>
        </row>
        <row r="38">
          <cell r="B38" t="str">
            <v>Ūdens sūknis  4,1 kw</v>
          </cell>
          <cell r="C38">
            <v>2</v>
          </cell>
        </row>
        <row r="39">
          <cell r="B39" t="str">
            <v xml:space="preserve">Ūdens sūknis  45 kw </v>
          </cell>
          <cell r="C39">
            <v>2</v>
          </cell>
        </row>
        <row r="40">
          <cell r="B40" t="str">
            <v xml:space="preserve">8 Kustīgo sprauslu grupa </v>
          </cell>
          <cell r="C40">
            <v>2</v>
          </cell>
        </row>
        <row r="41">
          <cell r="B41" t="str">
            <v>Stiprināšanas saietes ar 200kg spēka noturību</v>
          </cell>
          <cell r="C41">
            <v>92</v>
          </cell>
        </row>
        <row r="42">
          <cell r="B42" t="str">
            <v xml:space="preserve">Ātras darbības aero sprauslas ar maksimālo strūklas augstumu virs 20m </v>
          </cell>
          <cell r="C42">
            <v>24</v>
          </cell>
        </row>
        <row r="43">
          <cell r="B43" t="str">
            <v>Ūdens sprausla ar maksimālo augstumu līdz 40 m</v>
          </cell>
          <cell r="C43">
            <v>1</v>
          </cell>
        </row>
        <row r="44">
          <cell r="B44" t="str">
            <v>Ūdens ekrāns- vēdeklis. Platums 40 m augstums 20 m</v>
          </cell>
          <cell r="C44">
            <v>1</v>
          </cell>
        </row>
        <row r="45">
          <cell r="B45" t="str">
            <v xml:space="preserve">Ūdens LED prožektori  RGBW 156w </v>
          </cell>
          <cell r="C45">
            <v>60</v>
          </cell>
        </row>
        <row r="46">
          <cell r="B46" t="str">
            <v>Frekvenču invertors  45 kw</v>
          </cell>
          <cell r="C46">
            <v>2</v>
          </cell>
        </row>
        <row r="47">
          <cell r="B47" t="str">
            <v>Frekvenču invertors  1,5kw</v>
          </cell>
          <cell r="C47">
            <v>72</v>
          </cell>
        </row>
        <row r="48">
          <cell r="B48" t="str">
            <v>Frekvenču invertors  4,5 kw</v>
          </cell>
          <cell r="C48">
            <v>2</v>
          </cell>
        </row>
        <row r="49">
          <cell r="B49" t="str">
            <v>DMX Demultiplexer  ME72</v>
          </cell>
          <cell r="C49">
            <v>4</v>
          </cell>
        </row>
        <row r="50">
          <cell r="B50" t="str">
            <v>DMX 512 spliters ar 8 DMX izejām</v>
          </cell>
          <cell r="C50">
            <v>8</v>
          </cell>
        </row>
        <row r="51">
          <cell r="B51" t="str">
            <v xml:space="preserve">Gaisa rezervuārs 100 l </v>
          </cell>
          <cell r="C51">
            <v>2</v>
          </cell>
        </row>
        <row r="52">
          <cell r="B52" t="str">
            <v>Kompresors  2.4 kw 11 bar</v>
          </cell>
          <cell r="C52">
            <v>2</v>
          </cell>
        </row>
        <row r="53">
          <cell r="B53" t="str">
            <v>Peldoša pontonu konstrukcija 40 x 20 m ar 4000kg kravnesību</v>
          </cell>
          <cell r="C53">
            <v>1</v>
          </cell>
        </row>
        <row r="54">
          <cell r="B54" t="str">
            <v>Strūklaku Vadības pults ar Artnet un DMX 6 univeršu izeju</v>
          </cell>
          <cell r="C54">
            <v>1</v>
          </cell>
        </row>
        <row r="55">
          <cell r="B55" t="str">
            <v>Lāzers 1 w rgbw</v>
          </cell>
          <cell r="C55">
            <v>2</v>
          </cell>
        </row>
        <row r="56">
          <cell r="B56" t="str">
            <v>Lāzers 7.5w rgbw</v>
          </cell>
          <cell r="C56">
            <v>1</v>
          </cell>
        </row>
        <row r="57">
          <cell r="B57" t="str">
            <v>Projektors 15 000 lum</v>
          </cell>
          <cell r="C57">
            <v>1</v>
          </cell>
        </row>
        <row r="58">
          <cell r="B58" t="str">
            <v>Lāzeru Vadības programmatūra ar ILDA atbalstu</v>
          </cell>
          <cell r="C58">
            <v>1</v>
          </cell>
        </row>
        <row r="59">
          <cell r="B59" t="str">
            <v>Vadības datoru programmatūra ar skaņas un strūklaku sinhronizēšanas iespēju</v>
          </cell>
          <cell r="C59">
            <v>1</v>
          </cell>
        </row>
        <row r="60">
          <cell r="B60" t="str">
            <v>Vadības datoru programmatūra ar Video sinhronizēšanas iespēju</v>
          </cell>
          <cell r="C60">
            <v>1</v>
          </cell>
        </row>
        <row r="61">
          <cell r="B61" t="str">
            <v xml:space="preserve">Vadības dators </v>
          </cell>
          <cell r="C61">
            <v>3</v>
          </cell>
        </row>
        <row r="62">
          <cell r="B62" t="str">
            <v>LCD 21 collu ekrāns</v>
          </cell>
          <cell r="C62">
            <v>2</v>
          </cell>
        </row>
        <row r="63">
          <cell r="B63" t="str">
            <v>Elektrības sadale 63A uz 6x 32A</v>
          </cell>
          <cell r="C63">
            <v>4</v>
          </cell>
        </row>
        <row r="64">
          <cell r="B64" t="str">
            <v>Komutācijas vadi XLR, ILDA, VGA, LAN</v>
          </cell>
          <cell r="C64">
            <v>94</v>
          </cell>
        </row>
        <row r="65">
          <cell r="B65" t="str">
            <v xml:space="preserve">Strāvas pārveidotāji  220v uz 24 v </v>
          </cell>
          <cell r="C65">
            <v>72</v>
          </cell>
        </row>
      </sheetData>
    </sheetDataSet>
  </externalBook>
</externalLink>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0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0.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meldra.usenko@arhivi.gov.l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sheet1.xml><?xml version="1.0" encoding="utf-8"?>
<worksheet xmlns="http://schemas.openxmlformats.org/spreadsheetml/2006/main" xmlns:r="http://schemas.openxmlformats.org/officeDocument/2006/relationships">
  <sheetPr>
    <pageSetUpPr fitToPage="1"/>
  </sheetPr>
  <dimension ref="A2:J15"/>
  <sheetViews>
    <sheetView tabSelected="1" workbookViewId="0">
      <selection activeCell="A4" sqref="A4:B4"/>
    </sheetView>
  </sheetViews>
  <sheetFormatPr defaultRowHeight="15.75"/>
  <cols>
    <col min="1" max="1" width="5" style="1" customWidth="1"/>
    <col min="2" max="2" width="43.85546875" style="1" customWidth="1"/>
    <col min="3" max="3" width="26.85546875" style="1" customWidth="1"/>
    <col min="4" max="4" width="10.140625" style="1" customWidth="1"/>
    <col min="5" max="5" width="15.140625" style="1" customWidth="1"/>
    <col min="6" max="6" width="21.7109375" style="1" customWidth="1"/>
    <col min="7" max="7" width="10.140625" style="1" bestFit="1" customWidth="1"/>
    <col min="8" max="9" width="9" style="1" bestFit="1" customWidth="1"/>
    <col min="10" max="10" width="47" style="361" customWidth="1"/>
    <col min="11" max="16384" width="9.140625" style="1"/>
  </cols>
  <sheetData>
    <row r="2" spans="1:10">
      <c r="A2" s="361"/>
      <c r="B2" s="361"/>
      <c r="C2" s="361"/>
      <c r="D2" s="361"/>
      <c r="E2" s="361"/>
      <c r="F2" s="361"/>
      <c r="G2" s="361"/>
      <c r="H2" s="361"/>
      <c r="I2" s="361"/>
      <c r="J2" s="356" t="s">
        <v>1295</v>
      </c>
    </row>
    <row r="3" spans="1:10" ht="15.75" customHeight="1">
      <c r="A3" s="778" t="s">
        <v>18</v>
      </c>
      <c r="B3" s="778"/>
      <c r="C3" s="777" t="s">
        <v>19</v>
      </c>
      <c r="D3" s="777"/>
      <c r="E3" s="777"/>
      <c r="F3" s="357"/>
      <c r="G3" s="357"/>
      <c r="I3" s="378"/>
      <c r="J3" s="780" t="s">
        <v>1986</v>
      </c>
    </row>
    <row r="4" spans="1:10">
      <c r="A4" s="775" t="s">
        <v>20</v>
      </c>
      <c r="B4" s="776"/>
      <c r="C4" s="777" t="s">
        <v>19</v>
      </c>
      <c r="D4" s="777"/>
      <c r="E4" s="777"/>
      <c r="F4" s="357"/>
      <c r="G4" s="357"/>
      <c r="H4" s="378"/>
      <c r="I4" s="378"/>
      <c r="J4" s="780"/>
    </row>
    <row r="5" spans="1:10">
      <c r="A5" s="778" t="s">
        <v>21</v>
      </c>
      <c r="B5" s="778"/>
      <c r="C5" s="779" t="s">
        <v>22</v>
      </c>
      <c r="D5" s="779"/>
      <c r="E5" s="779"/>
      <c r="F5" s="357"/>
      <c r="G5" s="357"/>
      <c r="H5" s="357"/>
      <c r="I5" s="357"/>
      <c r="J5" s="357"/>
    </row>
    <row r="6" spans="1:10">
      <c r="A6" s="782" t="s">
        <v>1457</v>
      </c>
      <c r="B6" s="782"/>
      <c r="C6" s="782"/>
      <c r="D6" s="782"/>
      <c r="E6" s="782"/>
      <c r="F6" s="782"/>
      <c r="G6" s="782"/>
      <c r="H6" s="782"/>
      <c r="I6" s="782"/>
      <c r="J6" s="782"/>
    </row>
    <row r="7" spans="1:10">
      <c r="A7" s="783" t="s">
        <v>23</v>
      </c>
      <c r="B7" s="783"/>
      <c r="C7" s="783"/>
      <c r="D7" s="783"/>
      <c r="E7" s="783"/>
      <c r="F7" s="783"/>
      <c r="G7" s="783"/>
      <c r="H7" s="783"/>
      <c r="I7" s="783"/>
      <c r="J7" s="783"/>
    </row>
    <row r="8" spans="1:10">
      <c r="A8" s="749"/>
      <c r="B8" s="749"/>
      <c r="C8" s="749"/>
      <c r="D8" s="749"/>
      <c r="E8" s="749"/>
      <c r="F8" s="749"/>
      <c r="G8" s="749"/>
      <c r="H8" s="749"/>
      <c r="I8" s="749"/>
      <c r="J8" s="631" t="s">
        <v>13</v>
      </c>
    </row>
    <row r="9" spans="1:10">
      <c r="A9" s="784" t="s">
        <v>24</v>
      </c>
      <c r="B9" s="784" t="s">
        <v>25</v>
      </c>
      <c r="C9" s="784" t="s">
        <v>26</v>
      </c>
      <c r="D9" s="784" t="s">
        <v>27</v>
      </c>
      <c r="E9" s="784" t="s">
        <v>28</v>
      </c>
      <c r="F9" s="784" t="s">
        <v>29</v>
      </c>
      <c r="G9" s="786" t="s">
        <v>1458</v>
      </c>
      <c r="H9" s="787"/>
      <c r="I9" s="788"/>
      <c r="J9" s="784" t="s">
        <v>1360</v>
      </c>
    </row>
    <row r="10" spans="1:10">
      <c r="A10" s="785"/>
      <c r="B10" s="785"/>
      <c r="C10" s="785"/>
      <c r="D10" s="785"/>
      <c r="E10" s="785"/>
      <c r="F10" s="785"/>
      <c r="G10" s="746">
        <v>2017</v>
      </c>
      <c r="H10" s="746">
        <v>2018</v>
      </c>
      <c r="I10" s="746">
        <v>2019</v>
      </c>
      <c r="J10" s="785"/>
    </row>
    <row r="11" spans="1:10">
      <c r="A11" s="411">
        <v>1</v>
      </c>
      <c r="B11" s="359">
        <v>2</v>
      </c>
      <c r="C11" s="359">
        <v>3</v>
      </c>
      <c r="D11" s="411">
        <v>4</v>
      </c>
      <c r="E11" s="359">
        <v>5</v>
      </c>
      <c r="F11" s="412" t="s">
        <v>32</v>
      </c>
      <c r="G11" s="412">
        <v>7</v>
      </c>
      <c r="H11" s="412">
        <v>8</v>
      </c>
      <c r="I11" s="412">
        <v>9</v>
      </c>
      <c r="J11" s="359">
        <v>10</v>
      </c>
    </row>
    <row r="12" spans="1:10" ht="47.25">
      <c r="A12" s="750" t="s">
        <v>33</v>
      </c>
      <c r="B12" s="223" t="s">
        <v>1977</v>
      </c>
      <c r="C12" s="133" t="s">
        <v>35</v>
      </c>
      <c r="D12" s="133">
        <v>1</v>
      </c>
      <c r="E12" s="417">
        <v>240922</v>
      </c>
      <c r="F12" s="417">
        <f>D12*E12</f>
        <v>240922</v>
      </c>
      <c r="G12" s="417">
        <v>240922</v>
      </c>
      <c r="H12" s="417"/>
      <c r="I12" s="417"/>
      <c r="J12" s="751" t="s">
        <v>1978</v>
      </c>
    </row>
    <row r="13" spans="1:10">
      <c r="A13" s="750" t="s">
        <v>34</v>
      </c>
      <c r="B13" s="223" t="s">
        <v>37</v>
      </c>
      <c r="C13" s="133" t="s">
        <v>1979</v>
      </c>
      <c r="D13" s="133">
        <v>1</v>
      </c>
      <c r="E13" s="417">
        <v>50215</v>
      </c>
      <c r="F13" s="417">
        <f t="shared" ref="F13" si="0">D13*E13</f>
        <v>50215</v>
      </c>
      <c r="G13" s="417">
        <v>25108</v>
      </c>
      <c r="H13" s="417">
        <v>25107</v>
      </c>
      <c r="I13" s="417"/>
      <c r="J13" s="474">
        <v>5000</v>
      </c>
    </row>
    <row r="14" spans="1:10" ht="47.25">
      <c r="A14" s="750" t="s">
        <v>36</v>
      </c>
      <c r="B14" s="223" t="s">
        <v>1980</v>
      </c>
      <c r="C14" s="133" t="s">
        <v>35</v>
      </c>
      <c r="D14" s="133">
        <v>1</v>
      </c>
      <c r="E14" s="417">
        <v>146363</v>
      </c>
      <c r="F14" s="417">
        <f>D14*E14</f>
        <v>146363</v>
      </c>
      <c r="G14" s="417">
        <v>13970</v>
      </c>
      <c r="H14" s="417">
        <v>38643</v>
      </c>
      <c r="I14" s="417">
        <v>93750</v>
      </c>
      <c r="J14" s="752" t="s">
        <v>1981</v>
      </c>
    </row>
    <row r="15" spans="1:10">
      <c r="A15" s="360"/>
      <c r="B15" s="781" t="s">
        <v>41</v>
      </c>
      <c r="C15" s="781"/>
      <c r="D15" s="781"/>
      <c r="E15" s="781"/>
      <c r="F15" s="421">
        <f>SUM(F12:F14)</f>
        <v>437500</v>
      </c>
      <c r="G15" s="421">
        <f>SUM(G12:G14)</f>
        <v>280000</v>
      </c>
      <c r="H15" s="421">
        <f>SUM(H12:H14)</f>
        <v>63750</v>
      </c>
      <c r="I15" s="421">
        <f>SUM(I12:I14)</f>
        <v>93750</v>
      </c>
      <c r="J15" s="360"/>
    </row>
  </sheetData>
  <mergeCells count="18">
    <mergeCell ref="B15:E15"/>
    <mergeCell ref="A6:J6"/>
    <mergeCell ref="A7:J7"/>
    <mergeCell ref="A9:A10"/>
    <mergeCell ref="B9:B10"/>
    <mergeCell ref="C9:C10"/>
    <mergeCell ref="D9:D10"/>
    <mergeCell ref="E9:E10"/>
    <mergeCell ref="F9:F10"/>
    <mergeCell ref="G9:I9"/>
    <mergeCell ref="J9:J10"/>
    <mergeCell ref="A4:B4"/>
    <mergeCell ref="C4:E4"/>
    <mergeCell ref="A5:B5"/>
    <mergeCell ref="C5:E5"/>
    <mergeCell ref="J3:J4"/>
    <mergeCell ref="A3:B3"/>
    <mergeCell ref="C3:E3"/>
  </mergeCell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K17"/>
  <sheetViews>
    <sheetView workbookViewId="0">
      <selection activeCell="D27" sqref="D27"/>
    </sheetView>
  </sheetViews>
  <sheetFormatPr defaultColWidth="10.140625" defaultRowHeight="15.75"/>
  <cols>
    <col min="1" max="1" width="5" style="1" customWidth="1"/>
    <col min="2" max="2" width="46.42578125" style="1" customWidth="1"/>
    <col min="3" max="3" width="13" style="1" customWidth="1"/>
    <col min="4" max="4" width="10.28515625" style="1" customWidth="1"/>
    <col min="5" max="5" width="11" style="1" customWidth="1"/>
    <col min="6" max="6" width="14.140625" style="1" customWidth="1"/>
    <col min="7" max="7" width="7.28515625" style="1" customWidth="1"/>
    <col min="8" max="8" width="13.28515625" style="1" customWidth="1"/>
    <col min="9" max="9" width="12.7109375" style="1" customWidth="1"/>
    <col min="10" max="10" width="26.28515625" style="1" customWidth="1"/>
    <col min="11" max="16384" width="10.140625" style="1"/>
  </cols>
  <sheetData>
    <row r="1" spans="1:11">
      <c r="J1" s="212" t="s">
        <v>1303</v>
      </c>
      <c r="K1" s="2"/>
    </row>
    <row r="2" spans="1:11">
      <c r="A2" s="791" t="s">
        <v>18</v>
      </c>
      <c r="B2" s="791"/>
      <c r="C2" s="812" t="s">
        <v>136</v>
      </c>
      <c r="D2" s="812"/>
      <c r="E2" s="812"/>
      <c r="F2" s="812"/>
      <c r="G2" s="812"/>
      <c r="H2" s="812"/>
      <c r="I2" s="213"/>
      <c r="J2" s="213"/>
    </row>
    <row r="3" spans="1:11" ht="28.5" customHeight="1">
      <c r="A3" s="791" t="s">
        <v>20</v>
      </c>
      <c r="B3" s="791"/>
      <c r="C3" s="812" t="s">
        <v>137</v>
      </c>
      <c r="D3" s="812"/>
      <c r="E3" s="812"/>
      <c r="F3" s="812"/>
      <c r="G3" s="812"/>
      <c r="H3" s="812"/>
      <c r="I3" s="213"/>
      <c r="J3" s="209"/>
    </row>
    <row r="4" spans="1:11">
      <c r="A4" s="791" t="s">
        <v>21</v>
      </c>
      <c r="B4" s="791"/>
      <c r="C4" s="813" t="s">
        <v>128</v>
      </c>
      <c r="D4" s="813"/>
      <c r="E4" s="813"/>
      <c r="F4" s="813"/>
      <c r="G4" s="813"/>
      <c r="H4" s="813"/>
      <c r="I4" s="213"/>
      <c r="J4" s="213"/>
    </row>
    <row r="5" spans="1:11">
      <c r="A5" s="241"/>
      <c r="B5" s="33"/>
      <c r="C5" s="33"/>
      <c r="D5" s="33"/>
      <c r="E5" s="33"/>
      <c r="F5" s="34"/>
      <c r="G5" s="34"/>
      <c r="H5" s="34"/>
      <c r="I5" s="34"/>
      <c r="J5" s="241"/>
    </row>
    <row r="6" spans="1:11">
      <c r="A6" s="808" t="s">
        <v>239</v>
      </c>
      <c r="B6" s="808"/>
      <c r="C6" s="808"/>
      <c r="D6" s="808"/>
      <c r="E6" s="808"/>
      <c r="F6" s="808"/>
      <c r="G6" s="808"/>
      <c r="H6" s="808"/>
      <c r="I6" s="808"/>
      <c r="J6" s="808"/>
    </row>
    <row r="7" spans="1:11">
      <c r="A7" s="795" t="s">
        <v>23</v>
      </c>
      <c r="B7" s="795"/>
      <c r="C7" s="795"/>
      <c r="D7" s="795"/>
      <c r="E7" s="795"/>
      <c r="F7" s="795"/>
      <c r="G7" s="795"/>
      <c r="H7" s="795"/>
      <c r="I7" s="795"/>
      <c r="J7" s="795"/>
    </row>
    <row r="8" spans="1:11">
      <c r="A8" s="242"/>
      <c r="B8" s="243"/>
      <c r="C8" s="244"/>
      <c r="D8" s="107"/>
      <c r="E8" s="245"/>
      <c r="F8" s="246"/>
      <c r="G8" s="246"/>
      <c r="H8" s="246"/>
      <c r="I8" s="247"/>
      <c r="J8" s="35" t="s">
        <v>13</v>
      </c>
    </row>
    <row r="9" spans="1:11" ht="43.5" customHeight="1">
      <c r="A9" s="796" t="s">
        <v>24</v>
      </c>
      <c r="B9" s="796" t="s">
        <v>25</v>
      </c>
      <c r="C9" s="796" t="s">
        <v>26</v>
      </c>
      <c r="D9" s="796" t="s">
        <v>27</v>
      </c>
      <c r="E9" s="796" t="s">
        <v>28</v>
      </c>
      <c r="F9" s="796" t="s">
        <v>29</v>
      </c>
      <c r="G9" s="798" t="s">
        <v>30</v>
      </c>
      <c r="H9" s="799"/>
      <c r="I9" s="800"/>
      <c r="J9" s="796" t="s">
        <v>1325</v>
      </c>
    </row>
    <row r="10" spans="1:11" ht="19.5" customHeight="1">
      <c r="A10" s="797"/>
      <c r="B10" s="797"/>
      <c r="C10" s="797"/>
      <c r="D10" s="797"/>
      <c r="E10" s="797"/>
      <c r="F10" s="797"/>
      <c r="G10" s="6">
        <v>2017</v>
      </c>
      <c r="H10" s="6">
        <v>2018</v>
      </c>
      <c r="I10" s="6">
        <v>2019</v>
      </c>
      <c r="J10" s="797"/>
    </row>
    <row r="11" spans="1:11" ht="47.25">
      <c r="A11" s="124" t="s">
        <v>33</v>
      </c>
      <c r="B11" s="146" t="s">
        <v>240</v>
      </c>
      <c r="C11" s="238"/>
      <c r="D11" s="23"/>
      <c r="E11" s="239"/>
      <c r="F11" s="240"/>
      <c r="G11" s="240"/>
      <c r="H11" s="240"/>
      <c r="I11" s="145"/>
      <c r="J11" s="133"/>
    </row>
    <row r="12" spans="1:11" ht="31.5">
      <c r="A12" s="124" t="s">
        <v>45</v>
      </c>
      <c r="B12" s="125" t="s">
        <v>140</v>
      </c>
      <c r="C12" s="238" t="s">
        <v>139</v>
      </c>
      <c r="D12" s="23">
        <v>10</v>
      </c>
      <c r="E12" s="228">
        <v>8000</v>
      </c>
      <c r="F12" s="145">
        <f>D12*E12</f>
        <v>80000</v>
      </c>
      <c r="G12" s="145"/>
      <c r="H12" s="145">
        <v>80000</v>
      </c>
      <c r="I12" s="145"/>
      <c r="J12" s="237" t="s">
        <v>132</v>
      </c>
    </row>
    <row r="13" spans="1:11" ht="31.5">
      <c r="A13" s="124" t="s">
        <v>49</v>
      </c>
      <c r="B13" s="125" t="s">
        <v>141</v>
      </c>
      <c r="C13" s="238" t="s">
        <v>139</v>
      </c>
      <c r="D13" s="23">
        <v>20</v>
      </c>
      <c r="E13" s="228">
        <v>2000</v>
      </c>
      <c r="F13" s="145">
        <f>D13*E13</f>
        <v>40000</v>
      </c>
      <c r="G13" s="145"/>
      <c r="H13" s="145">
        <v>40000</v>
      </c>
      <c r="I13" s="145"/>
      <c r="J13" s="237" t="s">
        <v>132</v>
      </c>
    </row>
    <row r="14" spans="1:11">
      <c r="A14" s="124" t="s">
        <v>241</v>
      </c>
      <c r="B14" s="125" t="s">
        <v>143</v>
      </c>
      <c r="C14" s="238" t="s">
        <v>139</v>
      </c>
      <c r="D14" s="23">
        <v>30</v>
      </c>
      <c r="E14" s="228">
        <v>1000</v>
      </c>
      <c r="F14" s="145">
        <f>D14*E14</f>
        <v>30000</v>
      </c>
      <c r="G14" s="145"/>
      <c r="H14" s="145">
        <v>30000</v>
      </c>
      <c r="I14" s="145"/>
      <c r="J14" s="237" t="s">
        <v>132</v>
      </c>
    </row>
    <row r="15" spans="1:11" ht="31.5">
      <c r="A15" s="124" t="s">
        <v>242</v>
      </c>
      <c r="B15" s="125" t="s">
        <v>145</v>
      </c>
      <c r="C15" s="238" t="s">
        <v>139</v>
      </c>
      <c r="D15" s="23">
        <v>6</v>
      </c>
      <c r="E15" s="228">
        <v>8116.67</v>
      </c>
      <c r="F15" s="145">
        <f>D15*E15</f>
        <v>48700</v>
      </c>
      <c r="G15" s="145"/>
      <c r="H15" s="145"/>
      <c r="I15" s="145">
        <v>48700</v>
      </c>
      <c r="J15" s="237" t="s">
        <v>132</v>
      </c>
    </row>
    <row r="16" spans="1:11" ht="31.5">
      <c r="A16" s="124" t="s">
        <v>243</v>
      </c>
      <c r="B16" s="125" t="s">
        <v>147</v>
      </c>
      <c r="C16" s="238" t="s">
        <v>139</v>
      </c>
      <c r="D16" s="23">
        <v>6</v>
      </c>
      <c r="E16" s="228">
        <v>8550</v>
      </c>
      <c r="F16" s="145">
        <f>D16*E16</f>
        <v>51300</v>
      </c>
      <c r="G16" s="145"/>
      <c r="H16" s="145"/>
      <c r="I16" s="145">
        <v>51300</v>
      </c>
      <c r="J16" s="237" t="s">
        <v>132</v>
      </c>
    </row>
    <row r="17" spans="1:10">
      <c r="A17" s="126"/>
      <c r="B17" s="793" t="s">
        <v>41</v>
      </c>
      <c r="C17" s="793"/>
      <c r="D17" s="793"/>
      <c r="E17" s="793"/>
      <c r="F17" s="7">
        <f>SUM(F11:F16)</f>
        <v>250000</v>
      </c>
      <c r="G17" s="7">
        <f>SUM(G11:G16)</f>
        <v>0</v>
      </c>
      <c r="H17" s="7">
        <f>SUM(H11:H16)</f>
        <v>150000</v>
      </c>
      <c r="I17" s="7">
        <f>SUM(I11:I16)</f>
        <v>100000</v>
      </c>
      <c r="J17" s="126"/>
    </row>
  </sheetData>
  <mergeCells count="17">
    <mergeCell ref="A2:B2"/>
    <mergeCell ref="A3:B3"/>
    <mergeCell ref="A4:B4"/>
    <mergeCell ref="C2:H2"/>
    <mergeCell ref="C3:H3"/>
    <mergeCell ref="C4:H4"/>
    <mergeCell ref="J9:J10"/>
    <mergeCell ref="B17:E17"/>
    <mergeCell ref="A6:J6"/>
    <mergeCell ref="A7:J7"/>
    <mergeCell ref="A9:A10"/>
    <mergeCell ref="B9:B10"/>
    <mergeCell ref="C9:C10"/>
    <mergeCell ref="D9:D10"/>
    <mergeCell ref="E9:E10"/>
    <mergeCell ref="F9:F10"/>
    <mergeCell ref="G9:I9"/>
  </mergeCells>
  <pageMargins left="0.70866141732283472" right="0.70866141732283472" top="0.74803149606299213" bottom="0.74803149606299213" header="0.31496062992125984" footer="0.31496062992125984"/>
  <pageSetup paperSize="9" scale="82" orientation="landscape" r:id="rId1"/>
</worksheet>
</file>

<file path=xl/worksheets/sheet100.xml><?xml version="1.0" encoding="utf-8"?>
<worksheet xmlns="http://schemas.openxmlformats.org/spreadsheetml/2006/main" xmlns:r="http://schemas.openxmlformats.org/officeDocument/2006/relationships">
  <sheetPr>
    <pageSetUpPr fitToPage="1"/>
  </sheetPr>
  <dimension ref="A1:K38"/>
  <sheetViews>
    <sheetView zoomScaleNormal="100" workbookViewId="0">
      <selection activeCell="J1" sqref="J1"/>
    </sheetView>
  </sheetViews>
  <sheetFormatPr defaultRowHeight="15.75"/>
  <cols>
    <col min="1" max="1" width="5" style="1" customWidth="1"/>
    <col min="2" max="2" width="18" style="1" customWidth="1"/>
    <col min="3" max="3" width="24.140625" style="1" customWidth="1"/>
    <col min="4" max="4" width="17.28515625" style="1" customWidth="1"/>
    <col min="5" max="5" width="15.140625" style="1" customWidth="1"/>
    <col min="6" max="6" width="21.7109375" style="1" customWidth="1"/>
    <col min="7" max="9" width="12.42578125" style="1" customWidth="1"/>
    <col min="10" max="10" width="47" style="1" customWidth="1"/>
    <col min="11" max="16384" width="9.140625" style="1"/>
  </cols>
  <sheetData>
    <row r="1" spans="1:11">
      <c r="J1" s="212" t="s">
        <v>1326</v>
      </c>
      <c r="K1" s="2"/>
    </row>
    <row r="2" spans="1:11">
      <c r="A2" s="791" t="s">
        <v>18</v>
      </c>
      <c r="B2" s="791"/>
      <c r="C2" s="812" t="s">
        <v>530</v>
      </c>
      <c r="D2" s="812"/>
      <c r="E2" s="812"/>
      <c r="F2" s="213"/>
      <c r="G2" s="213"/>
      <c r="H2" s="213"/>
      <c r="I2" s="213"/>
      <c r="J2" s="213"/>
    </row>
    <row r="3" spans="1:11">
      <c r="A3" s="789" t="s">
        <v>20</v>
      </c>
      <c r="B3" s="790"/>
      <c r="C3" s="812" t="s">
        <v>530</v>
      </c>
      <c r="D3" s="812"/>
      <c r="E3" s="812"/>
      <c r="F3" s="213"/>
      <c r="G3" s="213"/>
      <c r="H3" s="213"/>
      <c r="I3" s="213"/>
      <c r="J3" s="209"/>
    </row>
    <row r="4" spans="1:11">
      <c r="A4" s="791" t="s">
        <v>21</v>
      </c>
      <c r="B4" s="791"/>
      <c r="C4" s="813"/>
      <c r="D4" s="813"/>
      <c r="E4" s="813"/>
      <c r="F4" s="213"/>
      <c r="G4" s="213"/>
      <c r="H4" s="213"/>
      <c r="I4" s="213"/>
      <c r="J4" s="213"/>
    </row>
    <row r="5" spans="1:11">
      <c r="A5" s="808"/>
      <c r="B5" s="808"/>
      <c r="C5" s="808"/>
      <c r="D5" s="808"/>
      <c r="E5" s="808"/>
      <c r="F5" s="808"/>
      <c r="G5" s="808"/>
      <c r="H5" s="808"/>
      <c r="I5" s="808"/>
      <c r="J5" s="808"/>
    </row>
    <row r="6" spans="1:11">
      <c r="A6" s="886" t="s">
        <v>531</v>
      </c>
      <c r="B6" s="886"/>
      <c r="C6" s="886"/>
      <c r="D6" s="886"/>
      <c r="E6" s="886"/>
      <c r="F6" s="886"/>
      <c r="G6" s="886"/>
      <c r="H6" s="886"/>
      <c r="I6" s="886"/>
      <c r="J6" s="886"/>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2017</v>
      </c>
      <c r="H9" s="6">
        <v>2018</v>
      </c>
      <c r="I9" s="6">
        <v>2019</v>
      </c>
      <c r="J9" s="797"/>
    </row>
    <row r="10" spans="1:11" s="13" customFormat="1">
      <c r="A10" s="17"/>
      <c r="B10" s="25">
        <v>2</v>
      </c>
      <c r="C10" s="25">
        <v>3</v>
      </c>
      <c r="D10" s="17">
        <v>4</v>
      </c>
      <c r="E10" s="25">
        <v>5</v>
      </c>
      <c r="F10" s="151" t="s">
        <v>32</v>
      </c>
      <c r="G10" s="151">
        <v>7</v>
      </c>
      <c r="H10" s="151">
        <v>8</v>
      </c>
      <c r="I10" s="151">
        <v>9</v>
      </c>
      <c r="J10" s="25">
        <v>10</v>
      </c>
    </row>
    <row r="11" spans="1:11" ht="31.5">
      <c r="A11" s="313" t="s">
        <v>33</v>
      </c>
      <c r="B11" s="312" t="s">
        <v>532</v>
      </c>
      <c r="C11" s="127"/>
      <c r="D11" s="127"/>
      <c r="E11" s="127"/>
      <c r="F11" s="127"/>
      <c r="G11" s="145"/>
      <c r="H11" s="145"/>
      <c r="I11" s="145"/>
      <c r="J11" s="210"/>
    </row>
    <row r="12" spans="1:11" ht="47.25">
      <c r="A12" s="124" t="s">
        <v>45</v>
      </c>
      <c r="B12" s="125"/>
      <c r="C12" s="125" t="s">
        <v>533</v>
      </c>
      <c r="D12" s="127">
        <v>4</v>
      </c>
      <c r="E12" s="127">
        <v>1250</v>
      </c>
      <c r="F12" s="145">
        <f>D12*E12</f>
        <v>5000</v>
      </c>
      <c r="G12" s="145"/>
      <c r="H12" s="145">
        <v>5000</v>
      </c>
      <c r="I12" s="145"/>
      <c r="J12" s="125" t="s">
        <v>534</v>
      </c>
    </row>
    <row r="13" spans="1:11" ht="31.5">
      <c r="A13" s="124" t="s">
        <v>49</v>
      </c>
      <c r="B13" s="125"/>
      <c r="C13" s="125" t="s">
        <v>535</v>
      </c>
      <c r="D13" s="127">
        <v>2</v>
      </c>
      <c r="E13" s="127">
        <v>1000</v>
      </c>
      <c r="F13" s="145">
        <f>D13*E13</f>
        <v>2000</v>
      </c>
      <c r="G13" s="145"/>
      <c r="H13" s="145">
        <v>2000</v>
      </c>
      <c r="I13" s="145"/>
      <c r="J13" s="127" t="s">
        <v>536</v>
      </c>
    </row>
    <row r="14" spans="1:11" ht="47.25">
      <c r="A14" s="124" t="s">
        <v>241</v>
      </c>
      <c r="B14" s="125"/>
      <c r="C14" s="125" t="s">
        <v>537</v>
      </c>
      <c r="D14" s="127">
        <v>2</v>
      </c>
      <c r="E14" s="127">
        <v>750</v>
      </c>
      <c r="F14" s="145">
        <f>D14*E14</f>
        <v>1500</v>
      </c>
      <c r="G14" s="145"/>
      <c r="H14" s="145"/>
      <c r="I14" s="145"/>
      <c r="J14" s="133" t="s">
        <v>538</v>
      </c>
    </row>
    <row r="15" spans="1:11" ht="31.5">
      <c r="A15" s="313" t="s">
        <v>34</v>
      </c>
      <c r="B15" s="312" t="s">
        <v>46</v>
      </c>
      <c r="C15" s="125" t="s">
        <v>539</v>
      </c>
      <c r="D15" s="28">
        <v>1</v>
      </c>
      <c r="E15" s="28">
        <v>2000</v>
      </c>
      <c r="F15" s="224">
        <f t="shared" ref="F15:F37" si="0">D15*E15</f>
        <v>2000</v>
      </c>
      <c r="G15" s="224"/>
      <c r="H15" s="224"/>
      <c r="I15" s="224"/>
      <c r="J15" s="127" t="s">
        <v>540</v>
      </c>
    </row>
    <row r="16" spans="1:11" ht="31.5">
      <c r="A16" s="124" t="s">
        <v>51</v>
      </c>
      <c r="B16" s="58"/>
      <c r="C16" s="125" t="s">
        <v>541</v>
      </c>
      <c r="D16" s="28">
        <v>2</v>
      </c>
      <c r="E16" s="28">
        <v>2685</v>
      </c>
      <c r="F16" s="224">
        <f t="shared" si="0"/>
        <v>5370</v>
      </c>
      <c r="G16" s="224"/>
      <c r="H16" s="224"/>
      <c r="I16" s="224"/>
      <c r="J16" s="127" t="s">
        <v>542</v>
      </c>
    </row>
    <row r="17" spans="1:10" ht="31.5">
      <c r="A17" s="124" t="s">
        <v>53</v>
      </c>
      <c r="B17" s="58"/>
      <c r="C17" s="125" t="s">
        <v>543</v>
      </c>
      <c r="D17" s="28">
        <v>1</v>
      </c>
      <c r="E17" s="28">
        <v>2700</v>
      </c>
      <c r="F17" s="224">
        <f t="shared" si="0"/>
        <v>2700</v>
      </c>
      <c r="G17" s="224"/>
      <c r="H17" s="224"/>
      <c r="I17" s="224"/>
      <c r="J17" s="127" t="s">
        <v>542</v>
      </c>
    </row>
    <row r="18" spans="1:10">
      <c r="A18" s="124" t="s">
        <v>142</v>
      </c>
      <c r="B18" s="58"/>
      <c r="C18" s="127" t="s">
        <v>544</v>
      </c>
      <c r="D18" s="28">
        <v>1</v>
      </c>
      <c r="E18" s="28">
        <v>500</v>
      </c>
      <c r="F18" s="224">
        <f t="shared" si="0"/>
        <v>500</v>
      </c>
      <c r="G18" s="224"/>
      <c r="H18" s="224"/>
      <c r="I18" s="224"/>
      <c r="J18" s="28" t="s">
        <v>545</v>
      </c>
    </row>
    <row r="19" spans="1:10" ht="63">
      <c r="A19" s="124" t="s">
        <v>144</v>
      </c>
      <c r="B19" s="58"/>
      <c r="C19" s="125" t="s">
        <v>546</v>
      </c>
      <c r="D19" s="28">
        <v>1</v>
      </c>
      <c r="E19" s="28">
        <v>15000</v>
      </c>
      <c r="F19" s="224">
        <f t="shared" si="0"/>
        <v>15000</v>
      </c>
      <c r="G19" s="224"/>
      <c r="H19" s="224"/>
      <c r="I19" s="224"/>
      <c r="J19" s="127" t="s">
        <v>547</v>
      </c>
    </row>
    <row r="20" spans="1:10" ht="47.25">
      <c r="A20" s="124" t="s">
        <v>146</v>
      </c>
      <c r="B20" s="58"/>
      <c r="C20" s="125" t="s">
        <v>548</v>
      </c>
      <c r="D20" s="28">
        <v>1</v>
      </c>
      <c r="E20" s="28">
        <v>4500</v>
      </c>
      <c r="F20" s="224">
        <f t="shared" si="0"/>
        <v>4500</v>
      </c>
      <c r="G20" s="224"/>
      <c r="H20" s="224"/>
      <c r="I20" s="224"/>
      <c r="J20" s="127" t="s">
        <v>549</v>
      </c>
    </row>
    <row r="21" spans="1:10" ht="31.5">
      <c r="A21" s="124" t="s">
        <v>550</v>
      </c>
      <c r="B21" s="58"/>
      <c r="C21" s="125" t="s">
        <v>551</v>
      </c>
      <c r="D21" s="28">
        <v>1</v>
      </c>
      <c r="E21" s="28">
        <v>700</v>
      </c>
      <c r="F21" s="224">
        <f t="shared" si="0"/>
        <v>700</v>
      </c>
      <c r="G21" s="224"/>
      <c r="H21" s="224"/>
      <c r="I21" s="224"/>
      <c r="J21" s="127" t="s">
        <v>552</v>
      </c>
    </row>
    <row r="22" spans="1:10" ht="63">
      <c r="A22" s="124" t="s">
        <v>553</v>
      </c>
      <c r="B22" s="58"/>
      <c r="C22" s="125" t="s">
        <v>554</v>
      </c>
      <c r="D22" s="28">
        <v>1</v>
      </c>
      <c r="E22" s="28">
        <v>6950</v>
      </c>
      <c r="F22" s="224">
        <f t="shared" si="0"/>
        <v>6950</v>
      </c>
      <c r="G22" s="224"/>
      <c r="H22" s="224"/>
      <c r="I22" s="224"/>
      <c r="J22" s="127" t="s">
        <v>555</v>
      </c>
    </row>
    <row r="23" spans="1:10">
      <c r="A23" s="124" t="s">
        <v>556</v>
      </c>
      <c r="B23" s="58"/>
      <c r="C23" s="125" t="s">
        <v>557</v>
      </c>
      <c r="D23" s="28">
        <v>1</v>
      </c>
      <c r="E23" s="28">
        <v>195</v>
      </c>
      <c r="F23" s="224">
        <f t="shared" si="0"/>
        <v>195</v>
      </c>
      <c r="G23" s="224"/>
      <c r="H23" s="224"/>
      <c r="I23" s="224"/>
      <c r="J23" s="127" t="s">
        <v>558</v>
      </c>
    </row>
    <row r="24" spans="1:10" ht="47.25">
      <c r="A24" s="314" t="s">
        <v>36</v>
      </c>
      <c r="B24" s="312" t="s">
        <v>559</v>
      </c>
      <c r="C24" s="125" t="s">
        <v>560</v>
      </c>
      <c r="D24" s="28">
        <v>1</v>
      </c>
      <c r="E24" s="28">
        <v>1500</v>
      </c>
      <c r="F24" s="224">
        <f t="shared" si="0"/>
        <v>1500</v>
      </c>
      <c r="G24" s="224"/>
      <c r="H24" s="224"/>
      <c r="I24" s="224"/>
      <c r="J24" s="127" t="s">
        <v>538</v>
      </c>
    </row>
    <row r="25" spans="1:10" ht="47.25">
      <c r="A25" s="124" t="s">
        <v>57</v>
      </c>
      <c r="B25" s="125"/>
      <c r="C25" s="125" t="s">
        <v>561</v>
      </c>
      <c r="D25" s="28">
        <v>1</v>
      </c>
      <c r="E25" s="28">
        <v>4000</v>
      </c>
      <c r="F25" s="224">
        <f t="shared" si="0"/>
        <v>4000</v>
      </c>
      <c r="G25" s="145"/>
      <c r="H25" s="145"/>
      <c r="I25" s="145"/>
      <c r="J25" s="127" t="s">
        <v>538</v>
      </c>
    </row>
    <row r="26" spans="1:10" ht="47.25">
      <c r="A26" s="124" t="s">
        <v>58</v>
      </c>
      <c r="B26" s="125"/>
      <c r="C26" s="125" t="s">
        <v>562</v>
      </c>
      <c r="D26" s="28">
        <v>1</v>
      </c>
      <c r="E26" s="28">
        <v>2800</v>
      </c>
      <c r="F26" s="224">
        <f t="shared" si="0"/>
        <v>2800</v>
      </c>
      <c r="G26" s="145"/>
      <c r="H26" s="145"/>
      <c r="I26" s="145"/>
      <c r="J26" s="127" t="s">
        <v>538</v>
      </c>
    </row>
    <row r="27" spans="1:10" ht="31.5">
      <c r="A27" s="124" t="s">
        <v>59</v>
      </c>
      <c r="B27" s="125"/>
      <c r="C27" s="125" t="s">
        <v>563</v>
      </c>
      <c r="D27" s="28">
        <v>1</v>
      </c>
      <c r="E27" s="28">
        <v>250</v>
      </c>
      <c r="F27" s="224">
        <f t="shared" si="0"/>
        <v>250</v>
      </c>
      <c r="G27" s="145"/>
      <c r="H27" s="145"/>
      <c r="I27" s="145"/>
      <c r="J27" s="127" t="s">
        <v>538</v>
      </c>
    </row>
    <row r="28" spans="1:10">
      <c r="A28" s="124" t="s">
        <v>564</v>
      </c>
      <c r="B28" s="125"/>
      <c r="C28" s="125" t="s">
        <v>565</v>
      </c>
      <c r="D28" s="28">
        <v>1</v>
      </c>
      <c r="E28" s="28">
        <v>300</v>
      </c>
      <c r="F28" s="224">
        <f t="shared" si="0"/>
        <v>300</v>
      </c>
      <c r="G28" s="145"/>
      <c r="H28" s="145"/>
      <c r="I28" s="145"/>
      <c r="J28" s="127" t="s">
        <v>538</v>
      </c>
    </row>
    <row r="29" spans="1:10" ht="31.5">
      <c r="A29" s="124" t="s">
        <v>566</v>
      </c>
      <c r="B29" s="125"/>
      <c r="C29" s="125" t="s">
        <v>567</v>
      </c>
      <c r="D29" s="28">
        <v>1</v>
      </c>
      <c r="E29" s="28">
        <v>2000</v>
      </c>
      <c r="F29" s="224">
        <f t="shared" si="0"/>
        <v>2000</v>
      </c>
      <c r="G29" s="145"/>
      <c r="H29" s="145"/>
      <c r="I29" s="145"/>
      <c r="J29" s="127" t="s">
        <v>538</v>
      </c>
    </row>
    <row r="30" spans="1:10" ht="31.5">
      <c r="A30" s="124" t="s">
        <v>568</v>
      </c>
      <c r="B30" s="125"/>
      <c r="C30" s="125" t="s">
        <v>569</v>
      </c>
      <c r="D30" s="28">
        <v>1</v>
      </c>
      <c r="E30" s="28">
        <v>5097</v>
      </c>
      <c r="F30" s="224">
        <f t="shared" si="0"/>
        <v>5097</v>
      </c>
      <c r="G30" s="145"/>
      <c r="H30" s="145"/>
      <c r="I30" s="145"/>
      <c r="J30" s="127" t="s">
        <v>538</v>
      </c>
    </row>
    <row r="31" spans="1:10" ht="63">
      <c r="A31" s="124" t="s">
        <v>570</v>
      </c>
      <c r="B31" s="125"/>
      <c r="C31" s="125" t="s">
        <v>571</v>
      </c>
      <c r="D31" s="28">
        <v>1</v>
      </c>
      <c r="E31" s="28">
        <v>5000</v>
      </c>
      <c r="F31" s="224">
        <f t="shared" si="0"/>
        <v>5000</v>
      </c>
      <c r="G31" s="145"/>
      <c r="H31" s="145"/>
      <c r="I31" s="145"/>
      <c r="J31" s="127" t="s">
        <v>538</v>
      </c>
    </row>
    <row r="32" spans="1:10" ht="47.25">
      <c r="A32" s="314" t="s">
        <v>38</v>
      </c>
      <c r="B32" s="312" t="s">
        <v>572</v>
      </c>
      <c r="C32" s="125" t="s">
        <v>573</v>
      </c>
      <c r="D32" s="127">
        <v>1</v>
      </c>
      <c r="E32" s="127">
        <v>7940</v>
      </c>
      <c r="F32" s="145">
        <f t="shared" si="0"/>
        <v>7940</v>
      </c>
      <c r="G32" s="145"/>
      <c r="H32" s="145">
        <v>3000</v>
      </c>
      <c r="I32" s="145"/>
      <c r="J32" s="125" t="s">
        <v>574</v>
      </c>
    </row>
    <row r="33" spans="1:10" ht="31.5">
      <c r="A33" s="124" t="s">
        <v>575</v>
      </c>
      <c r="B33" s="125"/>
      <c r="C33" s="127" t="s">
        <v>576</v>
      </c>
      <c r="D33" s="127">
        <v>1</v>
      </c>
      <c r="E33" s="127">
        <v>1000</v>
      </c>
      <c r="F33" s="145">
        <f t="shared" si="0"/>
        <v>1000</v>
      </c>
      <c r="G33" s="145"/>
      <c r="H33" s="145"/>
      <c r="I33" s="145"/>
      <c r="J33" s="125" t="s">
        <v>574</v>
      </c>
    </row>
    <row r="34" spans="1:10" ht="31.5">
      <c r="A34" s="124" t="s">
        <v>577</v>
      </c>
      <c r="B34" s="125"/>
      <c r="C34" s="127" t="s">
        <v>578</v>
      </c>
      <c r="D34" s="127">
        <v>3</v>
      </c>
      <c r="E34" s="127">
        <v>456</v>
      </c>
      <c r="F34" s="145">
        <f t="shared" si="0"/>
        <v>1368</v>
      </c>
      <c r="G34" s="145"/>
      <c r="H34" s="145"/>
      <c r="I34" s="145"/>
      <c r="J34" s="125" t="s">
        <v>574</v>
      </c>
    </row>
    <row r="35" spans="1:10" ht="47.25">
      <c r="A35" s="124" t="s">
        <v>579</v>
      </c>
      <c r="B35" s="125"/>
      <c r="C35" s="125" t="s">
        <v>580</v>
      </c>
      <c r="D35" s="127">
        <v>1</v>
      </c>
      <c r="E35" s="127">
        <v>750</v>
      </c>
      <c r="F35" s="145">
        <f t="shared" si="0"/>
        <v>750</v>
      </c>
      <c r="G35" s="145"/>
      <c r="H35" s="145"/>
      <c r="I35" s="145"/>
      <c r="J35" s="125" t="s">
        <v>574</v>
      </c>
    </row>
    <row r="36" spans="1:10" ht="31.5">
      <c r="A36" s="124" t="s">
        <v>581</v>
      </c>
      <c r="B36" s="125"/>
      <c r="C36" s="127" t="s">
        <v>582</v>
      </c>
      <c r="D36" s="127">
        <v>1</v>
      </c>
      <c r="E36" s="127">
        <v>500</v>
      </c>
      <c r="F36" s="145">
        <f t="shared" si="0"/>
        <v>500</v>
      </c>
      <c r="G36" s="145"/>
      <c r="H36" s="145"/>
      <c r="I36" s="145"/>
      <c r="J36" s="125" t="s">
        <v>574</v>
      </c>
    </row>
    <row r="37" spans="1:10" ht="31.5">
      <c r="A37" s="124" t="s">
        <v>583</v>
      </c>
      <c r="B37" s="127"/>
      <c r="C37" s="125" t="s">
        <v>584</v>
      </c>
      <c r="D37" s="127">
        <v>10</v>
      </c>
      <c r="E37" s="127">
        <v>150</v>
      </c>
      <c r="F37" s="127">
        <f t="shared" si="0"/>
        <v>1500</v>
      </c>
      <c r="G37" s="145"/>
      <c r="H37" s="145"/>
      <c r="I37" s="145"/>
      <c r="J37" s="125" t="s">
        <v>574</v>
      </c>
    </row>
    <row r="38" spans="1:10">
      <c r="A38" s="126"/>
      <c r="B38" s="793" t="s">
        <v>41</v>
      </c>
      <c r="C38" s="793"/>
      <c r="D38" s="793"/>
      <c r="E38" s="793"/>
      <c r="F38" s="7">
        <f>SUM(F12:F37)</f>
        <v>80420</v>
      </c>
      <c r="G38" s="7">
        <f>SUM(G11:G25)</f>
        <v>0</v>
      </c>
      <c r="H38" s="7">
        <f>SUM(H11:H37)</f>
        <v>10000</v>
      </c>
      <c r="I38" s="7">
        <f>SUM(I11:I25)</f>
        <v>0</v>
      </c>
      <c r="J38" s="126"/>
    </row>
  </sheetData>
  <mergeCells count="17">
    <mergeCell ref="A2:B2"/>
    <mergeCell ref="C2:E2"/>
    <mergeCell ref="A3:B3"/>
    <mergeCell ref="C3:E3"/>
    <mergeCell ref="A4:B4"/>
    <mergeCell ref="C4:E4"/>
    <mergeCell ref="B38:E38"/>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42" orientation="landscape" r:id="rId1"/>
</worksheet>
</file>

<file path=xl/worksheets/sheet101.xml><?xml version="1.0" encoding="utf-8"?>
<worksheet xmlns="http://schemas.openxmlformats.org/spreadsheetml/2006/main" xmlns:r="http://schemas.openxmlformats.org/officeDocument/2006/relationships">
  <sheetPr>
    <pageSetUpPr fitToPage="1"/>
  </sheetPr>
  <dimension ref="A1:K50"/>
  <sheetViews>
    <sheetView topLeftCell="A31" zoomScaleNormal="100" workbookViewId="0">
      <selection activeCell="C24" sqref="C24"/>
    </sheetView>
  </sheetViews>
  <sheetFormatPr defaultRowHeight="15.75"/>
  <cols>
    <col min="1" max="1" width="6" style="1" customWidth="1"/>
    <col min="2" max="2" width="24.5703125" style="1" bestFit="1" customWidth="1"/>
    <col min="3" max="3" width="31.85546875" style="311" customWidth="1"/>
    <col min="4" max="4" width="8.85546875" style="1" bestFit="1" customWidth="1"/>
    <col min="5" max="5" width="16.7109375" style="1" bestFit="1" customWidth="1"/>
    <col min="6" max="6" width="14.140625" style="1" customWidth="1"/>
    <col min="7" max="7" width="6.28515625" style="1" bestFit="1" customWidth="1"/>
    <col min="8" max="8" width="9.7109375" style="1" bestFit="1" customWidth="1"/>
    <col min="9" max="9" width="6.28515625" style="1" bestFit="1" customWidth="1"/>
    <col min="10" max="10" width="45.42578125" style="1" customWidth="1"/>
    <col min="11" max="16384" width="9.140625" style="1"/>
  </cols>
  <sheetData>
    <row r="1" spans="1:11">
      <c r="J1" s="529" t="s">
        <v>1324</v>
      </c>
      <c r="K1" s="2"/>
    </row>
    <row r="3" spans="1:11">
      <c r="A3" s="812" t="s">
        <v>18</v>
      </c>
      <c r="B3" s="812"/>
      <c r="C3" s="904" t="s">
        <v>585</v>
      </c>
      <c r="D3" s="906"/>
      <c r="E3" s="563"/>
      <c r="F3" s="213"/>
      <c r="G3" s="213"/>
      <c r="H3" s="213"/>
      <c r="I3" s="213"/>
      <c r="J3" s="213"/>
    </row>
    <row r="4" spans="1:11">
      <c r="A4" s="812" t="s">
        <v>20</v>
      </c>
      <c r="B4" s="812"/>
      <c r="C4" s="904" t="s">
        <v>530</v>
      </c>
      <c r="D4" s="906"/>
      <c r="E4" s="563"/>
      <c r="F4" s="213"/>
      <c r="G4" s="213"/>
      <c r="H4" s="213"/>
      <c r="I4" s="213"/>
      <c r="J4" s="209"/>
    </row>
    <row r="5" spans="1:11">
      <c r="A5" s="812" t="s">
        <v>21</v>
      </c>
      <c r="B5" s="812"/>
      <c r="C5" s="563"/>
      <c r="D5" s="564"/>
      <c r="E5" s="564"/>
      <c r="F5" s="213"/>
      <c r="G5" s="213"/>
      <c r="H5" s="213"/>
      <c r="I5" s="213"/>
      <c r="J5" s="213"/>
    </row>
    <row r="6" spans="1:11">
      <c r="A6" s="559"/>
      <c r="B6" s="559"/>
      <c r="C6" s="559"/>
      <c r="D6" s="886" t="s">
        <v>586</v>
      </c>
      <c r="E6" s="886"/>
      <c r="F6" s="886"/>
      <c r="G6" s="559"/>
      <c r="H6" s="559"/>
      <c r="I6" s="559"/>
      <c r="J6" s="559"/>
    </row>
    <row r="7" spans="1:11">
      <c r="C7" s="1"/>
      <c r="D7" s="560"/>
      <c r="E7" s="560"/>
      <c r="F7" s="560"/>
      <c r="G7" s="560"/>
      <c r="H7" s="560"/>
      <c r="I7" s="560"/>
      <c r="J7" s="560"/>
    </row>
    <row r="8" spans="1:11" ht="31.5">
      <c r="A8" s="561" t="s">
        <v>24</v>
      </c>
      <c r="B8" s="796" t="s">
        <v>25</v>
      </c>
      <c r="C8" s="796" t="s">
        <v>26</v>
      </c>
      <c r="D8" s="796" t="s">
        <v>27</v>
      </c>
      <c r="E8" s="796" t="s">
        <v>28</v>
      </c>
      <c r="F8" s="796" t="s">
        <v>29</v>
      </c>
      <c r="G8" s="798" t="s">
        <v>30</v>
      </c>
      <c r="H8" s="799"/>
      <c r="I8" s="800"/>
      <c r="J8" s="796" t="s">
        <v>1325</v>
      </c>
    </row>
    <row r="9" spans="1:11">
      <c r="A9" s="562"/>
      <c r="B9" s="797"/>
      <c r="C9" s="797"/>
      <c r="D9" s="797"/>
      <c r="E9" s="797"/>
      <c r="F9" s="797"/>
      <c r="G9" s="565">
        <v>2017</v>
      </c>
      <c r="H9" s="565">
        <v>2018</v>
      </c>
      <c r="I9" s="565">
        <v>2019</v>
      </c>
      <c r="J9" s="797"/>
    </row>
    <row r="10" spans="1:11">
      <c r="A10" s="17">
        <v>1</v>
      </c>
      <c r="B10" s="25">
        <v>2</v>
      </c>
      <c r="C10" s="25">
        <v>3</v>
      </c>
      <c r="D10" s="17">
        <v>4</v>
      </c>
      <c r="E10" s="25">
        <v>5</v>
      </c>
      <c r="F10" s="151" t="s">
        <v>32</v>
      </c>
      <c r="G10" s="151">
        <v>7</v>
      </c>
      <c r="H10" s="151">
        <v>8</v>
      </c>
      <c r="I10" s="151">
        <v>9</v>
      </c>
      <c r="J10" s="25">
        <v>10</v>
      </c>
    </row>
    <row r="11" spans="1:11" ht="31.5">
      <c r="A11" s="124" t="s">
        <v>247</v>
      </c>
      <c r="B11" s="125" t="s">
        <v>587</v>
      </c>
      <c r="C11" s="57" t="s">
        <v>2007</v>
      </c>
      <c r="D11" s="326">
        <v>1</v>
      </c>
      <c r="E11" s="619">
        <v>40000</v>
      </c>
      <c r="F11" s="430">
        <f>D11*E11</f>
        <v>40000</v>
      </c>
      <c r="G11" s="430"/>
      <c r="H11" s="620">
        <v>16000</v>
      </c>
      <c r="I11" s="620"/>
      <c r="J11" s="362" t="s">
        <v>1708</v>
      </c>
    </row>
    <row r="12" spans="1:11" ht="47.25">
      <c r="A12" s="124" t="s">
        <v>281</v>
      </c>
      <c r="B12" s="125" t="s">
        <v>587</v>
      </c>
      <c r="C12" s="57" t="s">
        <v>1709</v>
      </c>
      <c r="D12" s="326">
        <v>1</v>
      </c>
      <c r="E12" s="619">
        <v>30000</v>
      </c>
      <c r="F12" s="430">
        <f t="shared" ref="F12:F49" si="0">D12*E12</f>
        <v>30000</v>
      </c>
      <c r="G12" s="430"/>
      <c r="H12" s="620"/>
      <c r="I12" s="620"/>
      <c r="J12" s="429"/>
    </row>
    <row r="13" spans="1:11">
      <c r="A13" s="124" t="s">
        <v>283</v>
      </c>
      <c r="B13" s="125" t="s">
        <v>587</v>
      </c>
      <c r="C13" s="57" t="s">
        <v>2008</v>
      </c>
      <c r="D13" s="326">
        <v>1</v>
      </c>
      <c r="E13" s="619">
        <v>30000</v>
      </c>
      <c r="F13" s="430">
        <f t="shared" si="0"/>
        <v>30000</v>
      </c>
      <c r="G13" s="430"/>
      <c r="H13" s="620">
        <v>14000</v>
      </c>
      <c r="I13" s="620"/>
      <c r="J13" s="362" t="s">
        <v>1708</v>
      </c>
    </row>
    <row r="14" spans="1:11" ht="63">
      <c r="A14" s="124" t="s">
        <v>286</v>
      </c>
      <c r="B14" s="146" t="s">
        <v>587</v>
      </c>
      <c r="C14" s="57" t="s">
        <v>1710</v>
      </c>
      <c r="D14" s="326">
        <v>2</v>
      </c>
      <c r="E14" s="619">
        <v>4000</v>
      </c>
      <c r="F14" s="430">
        <f t="shared" si="0"/>
        <v>8000</v>
      </c>
      <c r="G14" s="430"/>
      <c r="H14" s="620"/>
      <c r="I14" s="620"/>
      <c r="J14" s="429"/>
    </row>
    <row r="15" spans="1:11" ht="31.5">
      <c r="A15" s="124" t="s">
        <v>39</v>
      </c>
      <c r="B15" s="125" t="s">
        <v>587</v>
      </c>
      <c r="C15" s="57" t="s">
        <v>2009</v>
      </c>
      <c r="D15" s="326">
        <v>1</v>
      </c>
      <c r="E15" s="619">
        <v>20000</v>
      </c>
      <c r="F15" s="430">
        <f t="shared" si="0"/>
        <v>20000</v>
      </c>
      <c r="G15" s="430"/>
      <c r="H15" s="430"/>
      <c r="I15" s="430"/>
      <c r="J15" s="326"/>
    </row>
    <row r="16" spans="1:11">
      <c r="A16" s="124" t="s">
        <v>40</v>
      </c>
      <c r="B16" s="125" t="s">
        <v>587</v>
      </c>
      <c r="C16" s="621" t="s">
        <v>588</v>
      </c>
      <c r="D16" s="326">
        <v>1</v>
      </c>
      <c r="E16" s="619">
        <v>8000</v>
      </c>
      <c r="F16" s="430">
        <f t="shared" si="0"/>
        <v>8000</v>
      </c>
      <c r="G16" s="430"/>
      <c r="H16" s="430"/>
      <c r="I16" s="430"/>
      <c r="J16" s="326"/>
    </row>
    <row r="17" spans="1:10" ht="31.5">
      <c r="A17" s="124" t="s">
        <v>40</v>
      </c>
      <c r="B17" s="125" t="s">
        <v>587</v>
      </c>
      <c r="C17" s="57" t="s">
        <v>2010</v>
      </c>
      <c r="D17" s="326">
        <v>1</v>
      </c>
      <c r="E17" s="619">
        <v>15000</v>
      </c>
      <c r="F17" s="430">
        <f t="shared" si="0"/>
        <v>15000</v>
      </c>
      <c r="G17" s="430"/>
      <c r="H17" s="430"/>
      <c r="I17" s="430"/>
      <c r="J17" s="326"/>
    </row>
    <row r="18" spans="1:10">
      <c r="A18" s="124" t="s">
        <v>40</v>
      </c>
      <c r="B18" s="125" t="s">
        <v>587</v>
      </c>
      <c r="C18" s="57" t="s">
        <v>589</v>
      </c>
      <c r="D18" s="326">
        <v>1</v>
      </c>
      <c r="E18" s="619">
        <v>6000</v>
      </c>
      <c r="F18" s="430">
        <f t="shared" si="0"/>
        <v>6000</v>
      </c>
      <c r="G18" s="430"/>
      <c r="H18" s="430"/>
      <c r="I18" s="430"/>
      <c r="J18" s="326"/>
    </row>
    <row r="19" spans="1:10">
      <c r="A19" s="124" t="s">
        <v>62</v>
      </c>
      <c r="B19" s="125" t="s">
        <v>587</v>
      </c>
      <c r="C19" s="57" t="s">
        <v>590</v>
      </c>
      <c r="D19" s="326">
        <v>1</v>
      </c>
      <c r="E19" s="619">
        <v>5000</v>
      </c>
      <c r="F19" s="430">
        <f t="shared" si="0"/>
        <v>5000</v>
      </c>
      <c r="G19" s="430"/>
      <c r="H19" s="430"/>
      <c r="I19" s="430"/>
      <c r="J19" s="326"/>
    </row>
    <row r="20" spans="1:10">
      <c r="A20" s="124" t="s">
        <v>63</v>
      </c>
      <c r="B20" s="125" t="s">
        <v>587</v>
      </c>
      <c r="C20" s="57" t="s">
        <v>591</v>
      </c>
      <c r="D20" s="326">
        <v>1</v>
      </c>
      <c r="E20" s="619">
        <v>1000</v>
      </c>
      <c r="F20" s="430">
        <f t="shared" si="0"/>
        <v>1000</v>
      </c>
      <c r="G20" s="430"/>
      <c r="H20" s="430"/>
      <c r="I20" s="430"/>
      <c r="J20" s="326"/>
    </row>
    <row r="21" spans="1:10">
      <c r="A21" s="124" t="s">
        <v>64</v>
      </c>
      <c r="B21" s="125" t="s">
        <v>46</v>
      </c>
      <c r="C21" s="57" t="s">
        <v>592</v>
      </c>
      <c r="D21" s="326">
        <v>1</v>
      </c>
      <c r="E21" s="619">
        <v>6000</v>
      </c>
      <c r="F21" s="430">
        <f t="shared" si="0"/>
        <v>6000</v>
      </c>
      <c r="G21" s="430"/>
      <c r="H21" s="430"/>
      <c r="I21" s="430"/>
      <c r="J21" s="622"/>
    </row>
    <row r="22" spans="1:10">
      <c r="A22" s="124" t="s">
        <v>107</v>
      </c>
      <c r="B22" s="125" t="s">
        <v>46</v>
      </c>
      <c r="C22" s="57" t="s">
        <v>551</v>
      </c>
      <c r="D22" s="326">
        <v>1</v>
      </c>
      <c r="E22" s="619">
        <v>5000</v>
      </c>
      <c r="F22" s="430">
        <f t="shared" si="0"/>
        <v>5000</v>
      </c>
      <c r="G22" s="430"/>
      <c r="H22" s="430"/>
      <c r="I22" s="430"/>
      <c r="J22" s="622"/>
    </row>
    <row r="23" spans="1:10">
      <c r="A23" s="124" t="s">
        <v>109</v>
      </c>
      <c r="B23" s="125" t="s">
        <v>46</v>
      </c>
      <c r="C23" s="57" t="s">
        <v>1711</v>
      </c>
      <c r="D23" s="326">
        <v>1</v>
      </c>
      <c r="E23" s="619">
        <v>10000</v>
      </c>
      <c r="F23" s="430">
        <f t="shared" si="0"/>
        <v>10000</v>
      </c>
      <c r="G23" s="430"/>
      <c r="H23" s="430"/>
      <c r="I23" s="430"/>
      <c r="J23" s="622"/>
    </row>
    <row r="24" spans="1:10" ht="31.5">
      <c r="A24" s="124" t="s">
        <v>112</v>
      </c>
      <c r="B24" s="125" t="s">
        <v>46</v>
      </c>
      <c r="C24" s="57" t="s">
        <v>1712</v>
      </c>
      <c r="D24" s="326">
        <v>1</v>
      </c>
      <c r="E24" s="619">
        <v>5000</v>
      </c>
      <c r="F24" s="430">
        <f t="shared" si="0"/>
        <v>5000</v>
      </c>
      <c r="G24" s="430"/>
      <c r="H24" s="430"/>
      <c r="I24" s="430"/>
      <c r="J24" s="622"/>
    </row>
    <row r="25" spans="1:10">
      <c r="A25" s="124" t="s">
        <v>114</v>
      </c>
      <c r="B25" s="125" t="s">
        <v>46</v>
      </c>
      <c r="C25" s="57" t="s">
        <v>593</v>
      </c>
      <c r="D25" s="326">
        <v>1</v>
      </c>
      <c r="E25" s="619">
        <v>4000</v>
      </c>
      <c r="F25" s="430">
        <f t="shared" si="0"/>
        <v>4000</v>
      </c>
      <c r="G25" s="430"/>
      <c r="H25" s="430"/>
      <c r="I25" s="430"/>
      <c r="J25" s="622"/>
    </row>
    <row r="26" spans="1:10">
      <c r="A26" s="124" t="s">
        <v>116</v>
      </c>
      <c r="B26" s="125" t="s">
        <v>46</v>
      </c>
      <c r="C26" s="57" t="s">
        <v>594</v>
      </c>
      <c r="D26" s="326">
        <v>1</v>
      </c>
      <c r="E26" s="326">
        <v>500</v>
      </c>
      <c r="F26" s="430">
        <f t="shared" si="0"/>
        <v>500</v>
      </c>
      <c r="G26" s="430"/>
      <c r="H26" s="430"/>
      <c r="I26" s="430"/>
      <c r="J26" s="622"/>
    </row>
    <row r="27" spans="1:10">
      <c r="A27" s="124" t="s">
        <v>118</v>
      </c>
      <c r="B27" s="125" t="s">
        <v>46</v>
      </c>
      <c r="C27" s="57" t="s">
        <v>595</v>
      </c>
      <c r="D27" s="326">
        <v>1</v>
      </c>
      <c r="E27" s="619">
        <v>6000</v>
      </c>
      <c r="F27" s="430">
        <f t="shared" si="0"/>
        <v>6000</v>
      </c>
      <c r="G27" s="430"/>
      <c r="H27" s="430"/>
      <c r="I27" s="430"/>
      <c r="J27" s="622"/>
    </row>
    <row r="28" spans="1:10">
      <c r="A28" s="124" t="s">
        <v>120</v>
      </c>
      <c r="B28" s="125" t="s">
        <v>46</v>
      </c>
      <c r="C28" s="57" t="s">
        <v>596</v>
      </c>
      <c r="D28" s="326">
        <v>1</v>
      </c>
      <c r="E28" s="619">
        <v>2000</v>
      </c>
      <c r="F28" s="430">
        <f t="shared" si="0"/>
        <v>2000</v>
      </c>
      <c r="G28" s="430"/>
      <c r="H28" s="430"/>
      <c r="I28" s="430"/>
      <c r="J28" s="622"/>
    </row>
    <row r="29" spans="1:10">
      <c r="A29" s="124" t="s">
        <v>122</v>
      </c>
      <c r="B29" s="125" t="s">
        <v>46</v>
      </c>
      <c r="C29" s="57" t="s">
        <v>597</v>
      </c>
      <c r="D29" s="326">
        <v>1</v>
      </c>
      <c r="E29" s="619">
        <v>1500</v>
      </c>
      <c r="F29" s="430">
        <f t="shared" si="0"/>
        <v>1500</v>
      </c>
      <c r="G29" s="430"/>
      <c r="H29" s="430"/>
      <c r="I29" s="430"/>
      <c r="J29" s="622"/>
    </row>
    <row r="30" spans="1:10">
      <c r="A30" s="124" t="s">
        <v>124</v>
      </c>
      <c r="B30" s="125" t="s">
        <v>46</v>
      </c>
      <c r="C30" s="57" t="s">
        <v>598</v>
      </c>
      <c r="D30" s="326">
        <v>1</v>
      </c>
      <c r="E30" s="619">
        <v>1500</v>
      </c>
      <c r="F30" s="430">
        <f t="shared" si="0"/>
        <v>1500</v>
      </c>
      <c r="G30" s="430"/>
      <c r="H30" s="430"/>
      <c r="I30" s="430"/>
      <c r="J30" s="622"/>
    </row>
    <row r="31" spans="1:10">
      <c r="A31" s="124" t="s">
        <v>527</v>
      </c>
      <c r="B31" s="125" t="s">
        <v>46</v>
      </c>
      <c r="C31" s="57" t="s">
        <v>599</v>
      </c>
      <c r="D31" s="326">
        <v>1</v>
      </c>
      <c r="E31" s="619">
        <v>1000</v>
      </c>
      <c r="F31" s="430">
        <f t="shared" si="0"/>
        <v>1000</v>
      </c>
      <c r="G31" s="430"/>
      <c r="H31" s="430"/>
      <c r="I31" s="430"/>
      <c r="J31" s="622"/>
    </row>
    <row r="32" spans="1:10" ht="31.5">
      <c r="A32" s="124" t="s">
        <v>600</v>
      </c>
      <c r="B32" s="125" t="s">
        <v>46</v>
      </c>
      <c r="C32" s="57" t="s">
        <v>601</v>
      </c>
      <c r="D32" s="326">
        <v>2</v>
      </c>
      <c r="E32" s="619">
        <v>1500</v>
      </c>
      <c r="F32" s="430">
        <f t="shared" si="0"/>
        <v>3000</v>
      </c>
      <c r="G32" s="430"/>
      <c r="H32" s="430"/>
      <c r="I32" s="430"/>
      <c r="J32" s="622"/>
    </row>
    <row r="33" spans="1:10">
      <c r="A33" s="124" t="s">
        <v>602</v>
      </c>
      <c r="B33" s="125" t="s">
        <v>603</v>
      </c>
      <c r="C33" s="57" t="s">
        <v>604</v>
      </c>
      <c r="D33" s="326">
        <v>1</v>
      </c>
      <c r="E33" s="619">
        <v>1500</v>
      </c>
      <c r="F33" s="430">
        <f t="shared" si="0"/>
        <v>1500</v>
      </c>
      <c r="G33" s="430"/>
      <c r="H33" s="430"/>
      <c r="I33" s="430"/>
      <c r="J33" s="622"/>
    </row>
    <row r="34" spans="1:10" ht="31.5">
      <c r="A34" s="124" t="s">
        <v>605</v>
      </c>
      <c r="B34" s="125" t="s">
        <v>603</v>
      </c>
      <c r="C34" s="57" t="s">
        <v>606</v>
      </c>
      <c r="D34" s="326">
        <v>1</v>
      </c>
      <c r="E34" s="619">
        <v>5000</v>
      </c>
      <c r="F34" s="430">
        <f t="shared" si="0"/>
        <v>5000</v>
      </c>
      <c r="G34" s="430"/>
      <c r="H34" s="430"/>
      <c r="I34" s="430"/>
      <c r="J34" s="622"/>
    </row>
    <row r="35" spans="1:10" ht="31.5">
      <c r="A35" s="124" t="s">
        <v>607</v>
      </c>
      <c r="B35" s="125" t="s">
        <v>603</v>
      </c>
      <c r="C35" s="57" t="s">
        <v>608</v>
      </c>
      <c r="D35" s="326">
        <v>1</v>
      </c>
      <c r="E35" s="619">
        <v>3000</v>
      </c>
      <c r="F35" s="430">
        <f t="shared" si="0"/>
        <v>3000</v>
      </c>
      <c r="G35" s="430"/>
      <c r="H35" s="430"/>
      <c r="I35" s="430"/>
      <c r="J35" s="622"/>
    </row>
    <row r="36" spans="1:10">
      <c r="A36" s="124" t="s">
        <v>609</v>
      </c>
      <c r="B36" s="125" t="s">
        <v>603</v>
      </c>
      <c r="C36" s="57" t="s">
        <v>610</v>
      </c>
      <c r="D36" s="326">
        <v>1</v>
      </c>
      <c r="E36" s="619">
        <v>2200</v>
      </c>
      <c r="F36" s="430">
        <f t="shared" si="0"/>
        <v>2200</v>
      </c>
      <c r="G36" s="430"/>
      <c r="H36" s="430"/>
      <c r="I36" s="430"/>
      <c r="J36" s="622"/>
    </row>
    <row r="37" spans="1:10">
      <c r="A37" s="124" t="s">
        <v>611</v>
      </c>
      <c r="B37" s="125" t="s">
        <v>603</v>
      </c>
      <c r="C37" s="57" t="s">
        <v>612</v>
      </c>
      <c r="D37" s="619">
        <v>1</v>
      </c>
      <c r="E37" s="619">
        <v>4000</v>
      </c>
      <c r="F37" s="430">
        <f t="shared" si="0"/>
        <v>4000</v>
      </c>
      <c r="G37" s="430"/>
      <c r="H37" s="430"/>
      <c r="I37" s="430"/>
      <c r="J37" s="622"/>
    </row>
    <row r="38" spans="1:10" ht="31.5">
      <c r="A38" s="124" t="s">
        <v>613</v>
      </c>
      <c r="B38" s="125" t="s">
        <v>603</v>
      </c>
      <c r="C38" s="57" t="s">
        <v>614</v>
      </c>
      <c r="D38" s="326">
        <v>1</v>
      </c>
      <c r="E38" s="326">
        <v>400</v>
      </c>
      <c r="F38" s="430">
        <f t="shared" si="0"/>
        <v>400</v>
      </c>
      <c r="G38" s="430"/>
      <c r="H38" s="430"/>
      <c r="I38" s="430"/>
      <c r="J38" s="622"/>
    </row>
    <row r="39" spans="1:10">
      <c r="A39" s="124" t="s">
        <v>615</v>
      </c>
      <c r="B39" s="125" t="s">
        <v>603</v>
      </c>
      <c r="C39" s="57" t="s">
        <v>565</v>
      </c>
      <c r="D39" s="326">
        <v>2</v>
      </c>
      <c r="E39" s="326">
        <v>350</v>
      </c>
      <c r="F39" s="430">
        <f t="shared" si="0"/>
        <v>700</v>
      </c>
      <c r="G39" s="430"/>
      <c r="H39" s="430"/>
      <c r="I39" s="430"/>
      <c r="J39" s="622"/>
    </row>
    <row r="40" spans="1:10">
      <c r="A40" s="124" t="s">
        <v>616</v>
      </c>
      <c r="B40" s="125" t="s">
        <v>603</v>
      </c>
      <c r="C40" s="57" t="s">
        <v>617</v>
      </c>
      <c r="D40" s="326">
        <v>1</v>
      </c>
      <c r="E40" s="326">
        <v>700</v>
      </c>
      <c r="F40" s="430">
        <f t="shared" si="0"/>
        <v>700</v>
      </c>
      <c r="G40" s="430"/>
      <c r="H40" s="430"/>
      <c r="I40" s="430"/>
      <c r="J40" s="622"/>
    </row>
    <row r="41" spans="1:10" ht="31.5">
      <c r="A41" s="124" t="s">
        <v>618</v>
      </c>
      <c r="B41" s="125" t="s">
        <v>619</v>
      </c>
      <c r="C41" s="57" t="s">
        <v>1713</v>
      </c>
      <c r="D41" s="326">
        <v>12</v>
      </c>
      <c r="E41" s="326">
        <v>1150</v>
      </c>
      <c r="F41" s="430">
        <f t="shared" si="0"/>
        <v>13800</v>
      </c>
      <c r="G41" s="430"/>
      <c r="H41" s="430"/>
      <c r="I41" s="430"/>
      <c r="J41" s="622"/>
    </row>
    <row r="42" spans="1:10" ht="31.5">
      <c r="A42" s="124" t="s">
        <v>620</v>
      </c>
      <c r="B42" s="125" t="s">
        <v>619</v>
      </c>
      <c r="C42" s="57" t="s">
        <v>1714</v>
      </c>
      <c r="D42" s="326">
        <v>12</v>
      </c>
      <c r="E42" s="326">
        <v>1042</v>
      </c>
      <c r="F42" s="430">
        <f t="shared" si="0"/>
        <v>12504</v>
      </c>
      <c r="G42" s="430"/>
      <c r="H42" s="430"/>
      <c r="I42" s="430"/>
      <c r="J42" s="622"/>
    </row>
    <row r="43" spans="1:10" ht="31.5">
      <c r="A43" s="124" t="s">
        <v>621</v>
      </c>
      <c r="B43" s="125" t="s">
        <v>619</v>
      </c>
      <c r="C43" s="57" t="s">
        <v>622</v>
      </c>
      <c r="D43" s="326">
        <v>1</v>
      </c>
      <c r="E43" s="619">
        <v>4000</v>
      </c>
      <c r="F43" s="430">
        <f t="shared" si="0"/>
        <v>4000</v>
      </c>
      <c r="G43" s="430"/>
      <c r="H43" s="430"/>
      <c r="I43" s="430"/>
      <c r="J43" s="622"/>
    </row>
    <row r="44" spans="1:10" ht="31.5">
      <c r="A44" s="124" t="s">
        <v>623</v>
      </c>
      <c r="B44" s="125" t="s">
        <v>619</v>
      </c>
      <c r="C44" s="57" t="s">
        <v>624</v>
      </c>
      <c r="D44" s="326">
        <v>1</v>
      </c>
      <c r="E44" s="619">
        <v>3000</v>
      </c>
      <c r="F44" s="430">
        <f t="shared" si="0"/>
        <v>3000</v>
      </c>
      <c r="G44" s="430"/>
      <c r="H44" s="430"/>
      <c r="I44" s="430"/>
      <c r="J44" s="622"/>
    </row>
    <row r="45" spans="1:10" ht="31.5">
      <c r="A45" s="124" t="s">
        <v>625</v>
      </c>
      <c r="B45" s="125" t="s">
        <v>619</v>
      </c>
      <c r="C45" s="57" t="s">
        <v>626</v>
      </c>
      <c r="D45" s="326">
        <v>1</v>
      </c>
      <c r="E45" s="619">
        <v>5000</v>
      </c>
      <c r="F45" s="430">
        <f t="shared" si="0"/>
        <v>5000</v>
      </c>
      <c r="G45" s="430"/>
      <c r="H45" s="430"/>
      <c r="I45" s="430"/>
      <c r="J45" s="622"/>
    </row>
    <row r="46" spans="1:10" ht="31.5">
      <c r="A46" s="124" t="s">
        <v>627</v>
      </c>
      <c r="B46" s="125" t="s">
        <v>619</v>
      </c>
      <c r="C46" s="57" t="s">
        <v>628</v>
      </c>
      <c r="D46" s="326">
        <v>1</v>
      </c>
      <c r="E46" s="619">
        <v>1000</v>
      </c>
      <c r="F46" s="430">
        <f t="shared" si="0"/>
        <v>1000</v>
      </c>
      <c r="G46" s="430"/>
      <c r="H46" s="430"/>
      <c r="I46" s="430"/>
      <c r="J46" s="622"/>
    </row>
    <row r="47" spans="1:10" ht="31.5">
      <c r="A47" s="124" t="s">
        <v>629</v>
      </c>
      <c r="B47" s="125" t="s">
        <v>619</v>
      </c>
      <c r="C47" s="57" t="s">
        <v>630</v>
      </c>
      <c r="D47" s="619">
        <v>1</v>
      </c>
      <c r="E47" s="619">
        <v>1000</v>
      </c>
      <c r="F47" s="430">
        <f t="shared" si="0"/>
        <v>1000</v>
      </c>
      <c r="G47" s="430"/>
      <c r="H47" s="430"/>
      <c r="I47" s="430"/>
      <c r="J47" s="622"/>
    </row>
    <row r="48" spans="1:10" ht="47.25">
      <c r="A48" s="124" t="s">
        <v>631</v>
      </c>
      <c r="B48" s="146" t="s">
        <v>619</v>
      </c>
      <c r="C48" s="57" t="s">
        <v>632</v>
      </c>
      <c r="D48" s="326">
        <v>1</v>
      </c>
      <c r="E48" s="619">
        <v>1500</v>
      </c>
      <c r="F48" s="430">
        <f t="shared" si="0"/>
        <v>1500</v>
      </c>
      <c r="G48" s="430"/>
      <c r="H48" s="430"/>
      <c r="I48" s="430"/>
      <c r="J48" s="622"/>
    </row>
    <row r="49" spans="1:10">
      <c r="A49" s="124" t="s">
        <v>1327</v>
      </c>
      <c r="B49" s="125" t="s">
        <v>619</v>
      </c>
      <c r="C49" s="57" t="s">
        <v>633</v>
      </c>
      <c r="D49" s="326">
        <v>1</v>
      </c>
      <c r="E49" s="619">
        <v>4100</v>
      </c>
      <c r="F49" s="430">
        <f t="shared" si="0"/>
        <v>4100</v>
      </c>
      <c r="G49" s="430"/>
      <c r="H49" s="430"/>
      <c r="I49" s="430"/>
      <c r="J49" s="622"/>
    </row>
    <row r="50" spans="1:10">
      <c r="A50" s="126"/>
      <c r="B50" s="558" t="s">
        <v>41</v>
      </c>
      <c r="C50" s="566"/>
      <c r="D50" s="558"/>
      <c r="E50" s="7"/>
      <c r="F50" s="7">
        <f>SUM(F11:F49)</f>
        <v>271904</v>
      </c>
      <c r="G50" s="7">
        <f>SUM(G11:G48)</f>
        <v>0</v>
      </c>
      <c r="H50" s="7">
        <f>SUM(H11:H48)</f>
        <v>30000</v>
      </c>
      <c r="I50" s="7">
        <f>SUM(I11:I48)</f>
        <v>0</v>
      </c>
      <c r="J50" s="126"/>
    </row>
  </sheetData>
  <mergeCells count="13">
    <mergeCell ref="G8:I8"/>
    <mergeCell ref="J8:J9"/>
    <mergeCell ref="D6:F6"/>
    <mergeCell ref="B8:B9"/>
    <mergeCell ref="C8:C9"/>
    <mergeCell ref="D8:D9"/>
    <mergeCell ref="E8:E9"/>
    <mergeCell ref="F8:F9"/>
    <mergeCell ref="A3:B3"/>
    <mergeCell ref="C3:D3"/>
    <mergeCell ref="A4:B4"/>
    <mergeCell ref="C4:D4"/>
    <mergeCell ref="A5:B5"/>
  </mergeCells>
  <pageMargins left="0.70866141732283472" right="0.70866141732283472" top="0.74803149606299213" bottom="0.74803149606299213" header="0.31496062992125984" footer="0.31496062992125984"/>
  <pageSetup paperSize="9" scale="51" orientation="portrait" r:id="rId1"/>
</worksheet>
</file>

<file path=xl/worksheets/sheet102.xml><?xml version="1.0" encoding="utf-8"?>
<worksheet xmlns="http://schemas.openxmlformats.org/spreadsheetml/2006/main" xmlns:r="http://schemas.openxmlformats.org/officeDocument/2006/relationships">
  <dimension ref="A1:IU40"/>
  <sheetViews>
    <sheetView workbookViewId="0">
      <selection activeCell="A39" sqref="A39:XFD40"/>
    </sheetView>
  </sheetViews>
  <sheetFormatPr defaultColWidth="10" defaultRowHeight="15.75"/>
  <cols>
    <col min="1" max="1" width="5.140625" style="298" customWidth="1"/>
    <col min="2" max="2" width="28.85546875" style="298" customWidth="1"/>
    <col min="3" max="3" width="12.85546875" style="298" customWidth="1"/>
    <col min="4" max="4" width="17.140625" style="298" bestFit="1" customWidth="1"/>
    <col min="5" max="5" width="15.140625" style="298" customWidth="1"/>
    <col min="6" max="6" width="23" style="298" bestFit="1" customWidth="1"/>
    <col min="7" max="7" width="9.28515625" style="298" bestFit="1" customWidth="1"/>
    <col min="8" max="9" width="6.28515625" style="298" bestFit="1" customWidth="1"/>
    <col min="10" max="10" width="47" style="298" customWidth="1"/>
    <col min="11" max="255" width="10" style="298" customWidth="1"/>
    <col min="256" max="16384" width="10" style="299"/>
  </cols>
  <sheetData>
    <row r="1" spans="1:10">
      <c r="A1" s="296"/>
      <c r="B1" s="296"/>
      <c r="C1" s="296"/>
      <c r="D1" s="296"/>
      <c r="E1" s="296"/>
      <c r="F1" s="297"/>
      <c r="G1" s="297"/>
      <c r="H1" s="297"/>
      <c r="I1" s="297"/>
      <c r="J1" s="212" t="s">
        <v>1322</v>
      </c>
    </row>
    <row r="2" spans="1:10">
      <c r="A2" s="1029" t="s">
        <v>18</v>
      </c>
      <c r="B2" s="1030"/>
      <c r="C2" s="1031" t="s">
        <v>480</v>
      </c>
      <c r="D2" s="1032"/>
      <c r="E2" s="1032"/>
      <c r="F2" s="300"/>
      <c r="G2" s="301"/>
      <c r="H2" s="301"/>
      <c r="I2" s="301"/>
      <c r="J2" s="301"/>
    </row>
    <row r="3" spans="1:10">
      <c r="A3" s="1033" t="s">
        <v>20</v>
      </c>
      <c r="B3" s="1034"/>
      <c r="C3" s="1031" t="s">
        <v>481</v>
      </c>
      <c r="D3" s="1032"/>
      <c r="E3" s="1032"/>
      <c r="F3" s="300"/>
      <c r="G3" s="301"/>
      <c r="H3" s="301"/>
      <c r="I3" s="301"/>
      <c r="J3" s="301"/>
    </row>
    <row r="4" spans="1:10">
      <c r="A4" s="1029" t="s">
        <v>21</v>
      </c>
      <c r="B4" s="1030"/>
      <c r="C4" s="1035" t="s">
        <v>12</v>
      </c>
      <c r="D4" s="1036"/>
      <c r="E4" s="1036"/>
      <c r="F4" s="300"/>
      <c r="G4" s="301"/>
      <c r="H4" s="301"/>
      <c r="I4" s="301"/>
      <c r="J4" s="301"/>
    </row>
    <row r="5" spans="1:10">
      <c r="A5" s="1018" t="s">
        <v>482</v>
      </c>
      <c r="B5" s="1018"/>
      <c r="C5" s="1018"/>
      <c r="D5" s="1018"/>
      <c r="E5" s="1018"/>
      <c r="F5" s="1019"/>
      <c r="G5" s="1019"/>
      <c r="H5" s="1019"/>
      <c r="I5" s="1019"/>
      <c r="J5" s="1019"/>
    </row>
    <row r="6" spans="1:10">
      <c r="A6" s="1020" t="s">
        <v>23</v>
      </c>
      <c r="B6" s="1021"/>
      <c r="C6" s="1021"/>
      <c r="D6" s="1021"/>
      <c r="E6" s="1021"/>
      <c r="F6" s="1021"/>
      <c r="G6" s="1021"/>
      <c r="H6" s="1021"/>
      <c r="I6" s="1021"/>
      <c r="J6" s="1021"/>
    </row>
    <row r="7" spans="1:10">
      <c r="A7" s="291"/>
      <c r="B7" s="291"/>
      <c r="C7" s="291"/>
      <c r="D7" s="291"/>
      <c r="E7" s="291"/>
      <c r="F7" s="291"/>
      <c r="G7" s="291"/>
      <c r="H7" s="291"/>
      <c r="I7" s="291"/>
      <c r="J7" s="115" t="s">
        <v>13</v>
      </c>
    </row>
    <row r="8" spans="1:10">
      <c r="A8" s="1022" t="s">
        <v>24</v>
      </c>
      <c r="B8" s="1022" t="s">
        <v>25</v>
      </c>
      <c r="C8" s="1022" t="s">
        <v>26</v>
      </c>
      <c r="D8" s="1024" t="s">
        <v>27</v>
      </c>
      <c r="E8" s="1022" t="s">
        <v>28</v>
      </c>
      <c r="F8" s="1022" t="s">
        <v>29</v>
      </c>
      <c r="G8" s="1026" t="s">
        <v>30</v>
      </c>
      <c r="H8" s="1027"/>
      <c r="I8" s="1028"/>
      <c r="J8" s="1022" t="s">
        <v>31</v>
      </c>
    </row>
    <row r="9" spans="1:10">
      <c r="A9" s="1023"/>
      <c r="B9" s="1023"/>
      <c r="C9" s="1023"/>
      <c r="D9" s="1025"/>
      <c r="E9" s="1023"/>
      <c r="F9" s="1023"/>
      <c r="G9" s="292">
        <v>2017</v>
      </c>
      <c r="H9" s="292">
        <v>2018</v>
      </c>
      <c r="I9" s="292">
        <v>2019</v>
      </c>
      <c r="J9" s="1023"/>
    </row>
    <row r="10" spans="1:10">
      <c r="A10" s="302">
        <v>1</v>
      </c>
      <c r="B10" s="303">
        <v>2</v>
      </c>
      <c r="C10" s="303">
        <v>3</v>
      </c>
      <c r="D10" s="302">
        <v>4</v>
      </c>
      <c r="E10" s="303">
        <v>5</v>
      </c>
      <c r="F10" s="304" t="s">
        <v>32</v>
      </c>
      <c r="G10" s="303">
        <v>7</v>
      </c>
      <c r="H10" s="303">
        <v>8</v>
      </c>
      <c r="I10" s="303">
        <v>9</v>
      </c>
      <c r="J10" s="303">
        <v>10</v>
      </c>
    </row>
    <row r="11" spans="1:10" ht="31.5">
      <c r="A11" s="305"/>
      <c r="B11" s="293" t="s">
        <v>483</v>
      </c>
      <c r="C11" s="305"/>
      <c r="D11" s="306"/>
      <c r="E11" s="306"/>
      <c r="F11" s="307">
        <f t="shared" ref="F11:F37" si="0">D11*E11</f>
        <v>0</v>
      </c>
      <c r="G11" s="307"/>
      <c r="H11" s="307"/>
      <c r="I11" s="307"/>
      <c r="J11" s="306"/>
    </row>
    <row r="12" spans="1:10">
      <c r="A12" s="305" t="s">
        <v>33</v>
      </c>
      <c r="B12" s="308" t="s">
        <v>484</v>
      </c>
      <c r="C12" s="305" t="s">
        <v>485</v>
      </c>
      <c r="D12" s="306">
        <v>3</v>
      </c>
      <c r="E12" s="306">
        <v>1000</v>
      </c>
      <c r="F12" s="307">
        <f t="shared" si="0"/>
        <v>3000</v>
      </c>
      <c r="G12" s="307"/>
      <c r="H12" s="307"/>
      <c r="I12" s="307"/>
      <c r="J12" s="305" t="s">
        <v>486</v>
      </c>
    </row>
    <row r="13" spans="1:10">
      <c r="A13" s="305" t="s">
        <v>34</v>
      </c>
      <c r="B13" s="308" t="s">
        <v>487</v>
      </c>
      <c r="C13" s="305" t="s">
        <v>488</v>
      </c>
      <c r="D13" s="306">
        <v>4</v>
      </c>
      <c r="E13" s="306">
        <v>500</v>
      </c>
      <c r="F13" s="307">
        <f t="shared" si="0"/>
        <v>2000</v>
      </c>
      <c r="G13" s="309">
        <v>2000</v>
      </c>
      <c r="H13" s="307"/>
      <c r="I13" s="307"/>
      <c r="J13" s="305" t="s">
        <v>486</v>
      </c>
    </row>
    <row r="14" spans="1:10">
      <c r="A14" s="305" t="s">
        <v>36</v>
      </c>
      <c r="B14" s="308" t="s">
        <v>489</v>
      </c>
      <c r="C14" s="305" t="s">
        <v>490</v>
      </c>
      <c r="D14" s="306">
        <v>24</v>
      </c>
      <c r="E14" s="306">
        <v>62.15</v>
      </c>
      <c r="F14" s="307">
        <f t="shared" si="0"/>
        <v>1492</v>
      </c>
      <c r="G14" s="309">
        <v>500</v>
      </c>
      <c r="H14" s="307"/>
      <c r="I14" s="307"/>
      <c r="J14" s="305" t="s">
        <v>491</v>
      </c>
    </row>
    <row r="15" spans="1:10">
      <c r="A15" s="305" t="s">
        <v>38</v>
      </c>
      <c r="B15" s="308" t="s">
        <v>492</v>
      </c>
      <c r="C15" s="305" t="s">
        <v>485</v>
      </c>
      <c r="D15" s="306">
        <v>1</v>
      </c>
      <c r="E15" s="306">
        <v>1000</v>
      </c>
      <c r="F15" s="307">
        <f t="shared" si="0"/>
        <v>1000</v>
      </c>
      <c r="G15" s="307"/>
      <c r="H15" s="307"/>
      <c r="I15" s="307"/>
      <c r="J15" s="305" t="s">
        <v>493</v>
      </c>
    </row>
    <row r="16" spans="1:10" ht="47.25">
      <c r="A16" s="305" t="s">
        <v>36</v>
      </c>
      <c r="B16" s="308" t="s">
        <v>494</v>
      </c>
      <c r="C16" s="305" t="s">
        <v>488</v>
      </c>
      <c r="D16" s="306">
        <v>4</v>
      </c>
      <c r="E16" s="306">
        <v>300</v>
      </c>
      <c r="F16" s="307">
        <f t="shared" si="0"/>
        <v>1200</v>
      </c>
      <c r="G16" s="309">
        <v>1050</v>
      </c>
      <c r="H16" s="307"/>
      <c r="I16" s="307"/>
      <c r="J16" s="305" t="s">
        <v>495</v>
      </c>
    </row>
    <row r="17" spans="1:10" ht="47.25">
      <c r="A17" s="305" t="s">
        <v>38</v>
      </c>
      <c r="B17" s="308" t="s">
        <v>496</v>
      </c>
      <c r="C17" s="308" t="s">
        <v>497</v>
      </c>
      <c r="D17" s="306">
        <v>2</v>
      </c>
      <c r="E17" s="306">
        <v>907.5</v>
      </c>
      <c r="F17" s="307">
        <f t="shared" si="0"/>
        <v>1815</v>
      </c>
      <c r="G17" s="309"/>
      <c r="H17" s="307"/>
      <c r="I17" s="307"/>
      <c r="J17" s="294" t="s">
        <v>498</v>
      </c>
    </row>
    <row r="18" spans="1:10" ht="63">
      <c r="A18" s="305" t="s">
        <v>39</v>
      </c>
      <c r="B18" s="308" t="s">
        <v>499</v>
      </c>
      <c r="C18" s="308" t="s">
        <v>208</v>
      </c>
      <c r="D18" s="306">
        <v>2</v>
      </c>
      <c r="E18" s="306">
        <v>1550</v>
      </c>
      <c r="F18" s="307">
        <f t="shared" si="0"/>
        <v>3100</v>
      </c>
      <c r="G18" s="309">
        <v>2630</v>
      </c>
      <c r="H18" s="307"/>
      <c r="I18" s="307"/>
      <c r="J18" s="310" t="s">
        <v>500</v>
      </c>
    </row>
    <row r="19" spans="1:10">
      <c r="A19" s="305" t="s">
        <v>40</v>
      </c>
      <c r="B19" s="308" t="s">
        <v>501</v>
      </c>
      <c r="C19" s="305" t="s">
        <v>488</v>
      </c>
      <c r="D19" s="306">
        <v>5</v>
      </c>
      <c r="E19" s="306">
        <v>600</v>
      </c>
      <c r="F19" s="307">
        <f t="shared" si="0"/>
        <v>3000</v>
      </c>
      <c r="G19" s="309">
        <v>2000</v>
      </c>
      <c r="H19" s="307"/>
      <c r="I19" s="307"/>
      <c r="J19" s="305" t="s">
        <v>502</v>
      </c>
    </row>
    <row r="20" spans="1:10" ht="31.5">
      <c r="A20" s="305" t="s">
        <v>62</v>
      </c>
      <c r="B20" s="308" t="s">
        <v>503</v>
      </c>
      <c r="C20" s="305" t="s">
        <v>488</v>
      </c>
      <c r="D20" s="306">
        <v>3</v>
      </c>
      <c r="E20" s="306">
        <v>300</v>
      </c>
      <c r="F20" s="307">
        <f t="shared" si="0"/>
        <v>900</v>
      </c>
      <c r="G20" s="309">
        <v>500</v>
      </c>
      <c r="H20" s="307"/>
      <c r="I20" s="307"/>
      <c r="J20" s="305" t="s">
        <v>504</v>
      </c>
    </row>
    <row r="21" spans="1:10" ht="31.5">
      <c r="A21" s="305" t="s">
        <v>63</v>
      </c>
      <c r="B21" s="308" t="s">
        <v>505</v>
      </c>
      <c r="C21" s="305" t="s">
        <v>208</v>
      </c>
      <c r="D21" s="306">
        <v>2</v>
      </c>
      <c r="E21" s="306">
        <v>1350</v>
      </c>
      <c r="F21" s="307">
        <f t="shared" si="0"/>
        <v>2700</v>
      </c>
      <c r="G21" s="307"/>
      <c r="H21" s="307"/>
      <c r="I21" s="307"/>
      <c r="J21" s="305" t="s">
        <v>1323</v>
      </c>
    </row>
    <row r="22" spans="1:10">
      <c r="A22" s="305" t="s">
        <v>64</v>
      </c>
      <c r="B22" s="308" t="s">
        <v>506</v>
      </c>
      <c r="C22" s="305" t="s">
        <v>507</v>
      </c>
      <c r="D22" s="306">
        <v>2</v>
      </c>
      <c r="E22" s="306">
        <v>950</v>
      </c>
      <c r="F22" s="307">
        <f t="shared" si="0"/>
        <v>1900</v>
      </c>
      <c r="G22" s="307"/>
      <c r="H22" s="307"/>
      <c r="I22" s="307"/>
      <c r="J22" s="308" t="s">
        <v>504</v>
      </c>
    </row>
    <row r="23" spans="1:10">
      <c r="A23" s="305" t="s">
        <v>107</v>
      </c>
      <c r="B23" s="308" t="s">
        <v>508</v>
      </c>
      <c r="C23" s="305" t="s">
        <v>485</v>
      </c>
      <c r="D23" s="306">
        <v>4</v>
      </c>
      <c r="E23" s="306">
        <v>200</v>
      </c>
      <c r="F23" s="307">
        <f t="shared" si="0"/>
        <v>800</v>
      </c>
      <c r="G23" s="307"/>
      <c r="H23" s="307"/>
      <c r="I23" s="307"/>
      <c r="J23" s="308" t="s">
        <v>504</v>
      </c>
    </row>
    <row r="24" spans="1:10" ht="47.25">
      <c r="A24" s="305"/>
      <c r="B24" s="293" t="s">
        <v>509</v>
      </c>
      <c r="C24" s="306"/>
      <c r="D24" s="306"/>
      <c r="E24" s="306"/>
      <c r="F24" s="307">
        <f t="shared" si="0"/>
        <v>0</v>
      </c>
      <c r="G24" s="307">
        <f>E24*F24</f>
        <v>0</v>
      </c>
      <c r="H24" s="307"/>
      <c r="I24" s="307"/>
      <c r="J24" s="306"/>
    </row>
    <row r="25" spans="1:10" ht="47.25">
      <c r="A25" s="305" t="s">
        <v>109</v>
      </c>
      <c r="B25" s="308" t="s">
        <v>510</v>
      </c>
      <c r="C25" s="305" t="s">
        <v>511</v>
      </c>
      <c r="D25" s="306">
        <v>4</v>
      </c>
      <c r="E25" s="306">
        <f>350+50</f>
        <v>400</v>
      </c>
      <c r="F25" s="307">
        <f t="shared" si="0"/>
        <v>1600</v>
      </c>
      <c r="G25" s="307">
        <f>700</f>
        <v>700</v>
      </c>
      <c r="H25" s="307"/>
      <c r="I25" s="307"/>
      <c r="J25" s="306"/>
    </row>
    <row r="26" spans="1:10" ht="47.25">
      <c r="A26" s="305" t="s">
        <v>112</v>
      </c>
      <c r="B26" s="308" t="s">
        <v>512</v>
      </c>
      <c r="C26" s="308" t="s">
        <v>513</v>
      </c>
      <c r="D26" s="306">
        <v>4</v>
      </c>
      <c r="E26" s="306">
        <v>950</v>
      </c>
      <c r="F26" s="307">
        <f t="shared" si="0"/>
        <v>3800</v>
      </c>
      <c r="G26" s="307"/>
      <c r="H26" s="307"/>
      <c r="I26" s="307"/>
      <c r="J26" s="306"/>
    </row>
    <row r="27" spans="1:10" ht="31.5">
      <c r="A27" s="305" t="s">
        <v>114</v>
      </c>
      <c r="B27" s="308" t="s">
        <v>514</v>
      </c>
      <c r="C27" s="308" t="s">
        <v>515</v>
      </c>
      <c r="D27" s="306">
        <v>1</v>
      </c>
      <c r="E27" s="306">
        <v>550</v>
      </c>
      <c r="F27" s="307">
        <f t="shared" si="0"/>
        <v>550</v>
      </c>
      <c r="G27" s="309">
        <v>250</v>
      </c>
      <c r="H27" s="307"/>
      <c r="I27" s="307"/>
      <c r="J27" s="306"/>
    </row>
    <row r="28" spans="1:10" ht="31.5">
      <c r="A28" s="305"/>
      <c r="B28" s="293" t="s">
        <v>516</v>
      </c>
      <c r="C28" s="306"/>
      <c r="D28" s="306"/>
      <c r="E28" s="306"/>
      <c r="F28" s="307">
        <f t="shared" si="0"/>
        <v>0</v>
      </c>
      <c r="G28" s="307">
        <f>E28*F28</f>
        <v>0</v>
      </c>
      <c r="H28" s="307"/>
      <c r="I28" s="307"/>
      <c r="J28" s="306"/>
    </row>
    <row r="29" spans="1:10" ht="47.25">
      <c r="A29" s="305" t="s">
        <v>116</v>
      </c>
      <c r="B29" s="308" t="s">
        <v>517</v>
      </c>
      <c r="C29" s="305" t="s">
        <v>518</v>
      </c>
      <c r="D29" s="306">
        <v>1</v>
      </c>
      <c r="E29" s="306">
        <v>7000</v>
      </c>
      <c r="F29" s="307">
        <f t="shared" si="0"/>
        <v>7000</v>
      </c>
      <c r="G29" s="309">
        <v>270</v>
      </c>
      <c r="H29" s="307"/>
      <c r="I29" s="307"/>
      <c r="J29" s="306"/>
    </row>
    <row r="30" spans="1:10">
      <c r="A30" s="305" t="s">
        <v>118</v>
      </c>
      <c r="B30" s="308" t="s">
        <v>519</v>
      </c>
      <c r="C30" s="305" t="s">
        <v>518</v>
      </c>
      <c r="D30" s="306">
        <v>1</v>
      </c>
      <c r="E30" s="306">
        <v>250</v>
      </c>
      <c r="F30" s="307">
        <f t="shared" si="0"/>
        <v>250</v>
      </c>
      <c r="G30" s="309"/>
      <c r="H30" s="307"/>
      <c r="I30" s="307"/>
      <c r="J30" s="306"/>
    </row>
    <row r="31" spans="1:10" ht="47.25">
      <c r="A31" s="305"/>
      <c r="B31" s="293" t="s">
        <v>520</v>
      </c>
      <c r="C31" s="305"/>
      <c r="D31" s="306"/>
      <c r="E31" s="306"/>
      <c r="F31" s="307">
        <f t="shared" si="0"/>
        <v>0</v>
      </c>
      <c r="G31" s="309"/>
      <c r="H31" s="307"/>
      <c r="I31" s="307"/>
      <c r="J31" s="306"/>
    </row>
    <row r="32" spans="1:10" ht="78.75">
      <c r="A32" s="305" t="s">
        <v>120</v>
      </c>
      <c r="B32" s="308" t="s">
        <v>521</v>
      </c>
      <c r="C32" s="308" t="s">
        <v>522</v>
      </c>
      <c r="D32" s="306">
        <v>1</v>
      </c>
      <c r="E32" s="306">
        <v>13500</v>
      </c>
      <c r="F32" s="307">
        <f t="shared" si="0"/>
        <v>13500</v>
      </c>
      <c r="G32" s="309"/>
      <c r="H32" s="307"/>
      <c r="I32" s="307"/>
      <c r="J32" s="306"/>
    </row>
    <row r="33" spans="1:10" ht="31.5">
      <c r="A33" s="305"/>
      <c r="B33" s="293" t="s">
        <v>523</v>
      </c>
      <c r="C33" s="306"/>
      <c r="D33" s="306"/>
      <c r="E33" s="306"/>
      <c r="F33" s="307">
        <f t="shared" si="0"/>
        <v>0</v>
      </c>
      <c r="G33" s="307"/>
      <c r="H33" s="307"/>
      <c r="I33" s="307"/>
      <c r="J33" s="306"/>
    </row>
    <row r="34" spans="1:10">
      <c r="A34" s="305" t="s">
        <v>122</v>
      </c>
      <c r="B34" s="308" t="s">
        <v>524</v>
      </c>
      <c r="C34" s="306"/>
      <c r="D34" s="306">
        <v>1</v>
      </c>
      <c r="E34" s="306">
        <v>3000</v>
      </c>
      <c r="F34" s="307">
        <f t="shared" si="0"/>
        <v>3000</v>
      </c>
      <c r="G34" s="307"/>
      <c r="H34" s="307"/>
      <c r="I34" s="307"/>
      <c r="J34" s="306"/>
    </row>
    <row r="35" spans="1:10" ht="31.5">
      <c r="A35" s="305"/>
      <c r="B35" s="293" t="s">
        <v>525</v>
      </c>
      <c r="C35" s="306"/>
      <c r="D35" s="306"/>
      <c r="E35" s="306"/>
      <c r="F35" s="307">
        <f t="shared" si="0"/>
        <v>0</v>
      </c>
      <c r="G35" s="307">
        <f>E35*F35</f>
        <v>0</v>
      </c>
      <c r="H35" s="307"/>
      <c r="I35" s="307"/>
      <c r="J35" s="306"/>
    </row>
    <row r="36" spans="1:10">
      <c r="A36" s="305" t="s">
        <v>124</v>
      </c>
      <c r="B36" s="308" t="s">
        <v>526</v>
      </c>
      <c r="C36" s="305" t="s">
        <v>488</v>
      </c>
      <c r="D36" s="306">
        <v>5</v>
      </c>
      <c r="E36" s="306">
        <v>200</v>
      </c>
      <c r="F36" s="307">
        <f t="shared" si="0"/>
        <v>1000</v>
      </c>
      <c r="G36" s="307"/>
      <c r="H36" s="307"/>
      <c r="I36" s="307"/>
      <c r="J36" s="306"/>
    </row>
    <row r="37" spans="1:10" ht="31.5">
      <c r="A37" s="305" t="s">
        <v>527</v>
      </c>
      <c r="B37" s="308" t="s">
        <v>528</v>
      </c>
      <c r="C37" s="305" t="s">
        <v>529</v>
      </c>
      <c r="D37" s="306">
        <v>1</v>
      </c>
      <c r="E37" s="306">
        <v>900</v>
      </c>
      <c r="F37" s="307">
        <f t="shared" si="0"/>
        <v>900</v>
      </c>
      <c r="G37" s="309">
        <v>100</v>
      </c>
      <c r="H37" s="307"/>
      <c r="I37" s="307"/>
      <c r="J37" s="306"/>
    </row>
    <row r="38" spans="1:10">
      <c r="A38" s="306"/>
      <c r="B38" s="1015" t="s">
        <v>41</v>
      </c>
      <c r="C38" s="1016"/>
      <c r="D38" s="1016"/>
      <c r="E38" s="1016"/>
      <c r="F38" s="295">
        <f>SUM(F12:F37)</f>
        <v>54507</v>
      </c>
      <c r="G38" s="295">
        <f>SUM(G11:G37)</f>
        <v>10000</v>
      </c>
      <c r="H38" s="295">
        <f>SUM(H11:H25)</f>
        <v>0</v>
      </c>
      <c r="I38" s="295">
        <f>SUM(I11:I25)</f>
        <v>0</v>
      </c>
      <c r="J38" s="306"/>
    </row>
    <row r="39" spans="1:10">
      <c r="A39" s="1017"/>
      <c r="B39" s="1017"/>
      <c r="C39" s="1017"/>
      <c r="D39" s="1017"/>
      <c r="E39" s="1017"/>
      <c r="F39" s="1017"/>
      <c r="G39" s="1017"/>
      <c r="H39" s="1017"/>
      <c r="I39" s="1017"/>
      <c r="J39" s="1017"/>
    </row>
    <row r="40" spans="1:10">
      <c r="A40" s="1017"/>
      <c r="B40" s="1017"/>
      <c r="C40" s="1017"/>
      <c r="D40" s="1017"/>
      <c r="E40" s="1017"/>
      <c r="F40" s="1017"/>
      <c r="G40" s="1017"/>
      <c r="H40" s="1017"/>
      <c r="I40" s="1017"/>
      <c r="J40" s="1017"/>
    </row>
  </sheetData>
  <mergeCells count="19">
    <mergeCell ref="A2:B2"/>
    <mergeCell ref="C2:E2"/>
    <mergeCell ref="A3:B3"/>
    <mergeCell ref="C3:E3"/>
    <mergeCell ref="A4:B4"/>
    <mergeCell ref="C4:E4"/>
    <mergeCell ref="B38:E38"/>
    <mergeCell ref="A39:J39"/>
    <mergeCell ref="A40:J40"/>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dimension ref="A1:K86"/>
  <sheetViews>
    <sheetView workbookViewId="0">
      <selection activeCell="C17" sqref="C17"/>
    </sheetView>
  </sheetViews>
  <sheetFormatPr defaultRowHeight="15.75"/>
  <cols>
    <col min="1" max="1" width="4.5703125" style="1" bestFit="1" customWidth="1"/>
    <col min="2" max="2" width="18" style="1" customWidth="1"/>
    <col min="3" max="3" width="47.5703125" style="1" customWidth="1"/>
    <col min="4" max="4" width="9.85546875" style="1" customWidth="1"/>
    <col min="5" max="5" width="16.140625" style="1" bestFit="1" customWidth="1"/>
    <col min="6" max="6" width="12.5703125" style="1" customWidth="1"/>
    <col min="7" max="7" width="5.5703125" style="1" bestFit="1" customWidth="1"/>
    <col min="8" max="8" width="9" style="1" bestFit="1" customWidth="1"/>
    <col min="9" max="9" width="5.5703125" style="1" bestFit="1" customWidth="1"/>
    <col min="10" max="10" width="41.28515625" style="1" bestFit="1" customWidth="1"/>
    <col min="11" max="16384" width="9.140625" style="1"/>
  </cols>
  <sheetData>
    <row r="1" spans="1:11">
      <c r="J1" s="212" t="s">
        <v>1321</v>
      </c>
      <c r="K1" s="2"/>
    </row>
    <row r="2" spans="1:11">
      <c r="A2" s="791" t="s">
        <v>18</v>
      </c>
      <c r="B2" s="791"/>
      <c r="C2" s="812" t="s">
        <v>396</v>
      </c>
      <c r="D2" s="812"/>
      <c r="E2" s="812"/>
      <c r="F2" s="213"/>
      <c r="G2" s="213"/>
      <c r="H2" s="213"/>
      <c r="I2" s="213"/>
      <c r="J2" s="213"/>
    </row>
    <row r="3" spans="1:11">
      <c r="A3" s="789" t="s">
        <v>20</v>
      </c>
      <c r="B3" s="790"/>
      <c r="C3" s="812" t="s">
        <v>397</v>
      </c>
      <c r="D3" s="812"/>
      <c r="E3" s="812"/>
      <c r="F3" s="213"/>
      <c r="G3" s="213"/>
      <c r="H3" s="213"/>
      <c r="I3" s="213"/>
      <c r="J3" s="209"/>
    </row>
    <row r="4" spans="1:11">
      <c r="A4" s="791" t="s">
        <v>21</v>
      </c>
      <c r="B4" s="791"/>
      <c r="C4" s="813"/>
      <c r="D4" s="813"/>
      <c r="E4" s="813"/>
      <c r="F4" s="213"/>
      <c r="G4" s="213"/>
      <c r="H4" s="213"/>
      <c r="I4" s="213"/>
      <c r="J4" s="213"/>
    </row>
    <row r="5" spans="1:11">
      <c r="A5" s="808" t="s">
        <v>398</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796" t="s">
        <v>27</v>
      </c>
      <c r="E8" s="796" t="s">
        <v>28</v>
      </c>
      <c r="F8" s="796" t="s">
        <v>29</v>
      </c>
      <c r="G8" s="798" t="s">
        <v>30</v>
      </c>
      <c r="H8" s="799"/>
      <c r="I8" s="800"/>
      <c r="J8" s="796" t="s">
        <v>31</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58" t="s">
        <v>399</v>
      </c>
      <c r="C11" s="125" t="str">
        <f>[2]Lapa1!B4</f>
        <v>Ūdens sūknis  1,1kw + 3 taisnās sprauslas</v>
      </c>
      <c r="D11" s="127">
        <f>[2]Lapa1!C4</f>
        <v>52</v>
      </c>
      <c r="E11" s="127"/>
      <c r="F11" s="1037">
        <v>17332</v>
      </c>
      <c r="G11" s="145"/>
      <c r="H11" s="1037">
        <v>2763</v>
      </c>
      <c r="I11" s="145"/>
      <c r="J11" s="210"/>
    </row>
    <row r="12" spans="1:11">
      <c r="A12" s="124"/>
      <c r="B12" s="125"/>
      <c r="C12" s="125" t="str">
        <f>[2]Lapa1!B5</f>
        <v>Ūdens sūknis  1,1kw + rotējošās sprauslas</v>
      </c>
      <c r="D12" s="127">
        <f>[2]Lapa1!C5</f>
        <v>6</v>
      </c>
      <c r="E12" s="127"/>
      <c r="F12" s="1038"/>
      <c r="G12" s="145"/>
      <c r="H12" s="1038"/>
      <c r="I12" s="145"/>
      <c r="J12" s="210"/>
    </row>
    <row r="13" spans="1:11">
      <c r="A13" s="124"/>
      <c r="B13" s="125"/>
      <c r="C13" s="125" t="str">
        <f>[2]Lapa1!B6</f>
        <v>Ūdens sūknis  1,1kw + salūta tipa sprausla</v>
      </c>
      <c r="D13" s="127">
        <f>[2]Lapa1!C6</f>
        <v>6</v>
      </c>
      <c r="E13" s="127"/>
      <c r="F13" s="1038"/>
      <c r="G13" s="145"/>
      <c r="H13" s="1038"/>
      <c r="I13" s="145"/>
      <c r="J13" s="210"/>
    </row>
    <row r="14" spans="1:11">
      <c r="A14" s="124"/>
      <c r="B14" s="125"/>
      <c r="C14" s="125" t="str">
        <f>[2]Lapa1!B7</f>
        <v>Ūdens sūknis  1,1kw + aerētā sprausla</v>
      </c>
      <c r="D14" s="127">
        <f>[2]Lapa1!C7</f>
        <v>4</v>
      </c>
      <c r="E14" s="127"/>
      <c r="F14" s="1038"/>
      <c r="G14" s="145"/>
      <c r="H14" s="1038"/>
      <c r="I14" s="145"/>
      <c r="J14" s="210"/>
    </row>
    <row r="15" spans="1:11">
      <c r="A15" s="124"/>
      <c r="B15" s="125"/>
      <c r="C15" s="125" t="str">
        <f>[2]Lapa1!B8</f>
        <v>Ūdens sūknis  4,1 kw</v>
      </c>
      <c r="D15" s="127">
        <f>[2]Lapa1!C8</f>
        <v>2</v>
      </c>
      <c r="E15" s="127"/>
      <c r="F15" s="1038"/>
      <c r="G15" s="145"/>
      <c r="H15" s="1038"/>
      <c r="I15" s="145"/>
      <c r="J15" s="210"/>
    </row>
    <row r="16" spans="1:11">
      <c r="A16" s="124"/>
      <c r="B16" s="125"/>
      <c r="C16" s="125" t="str">
        <f>[2]Lapa1!B9</f>
        <v xml:space="preserve">Ūdens sūknis  45 kw </v>
      </c>
      <c r="D16" s="127">
        <f>[2]Lapa1!C9</f>
        <v>2</v>
      </c>
      <c r="E16" s="127"/>
      <c r="F16" s="1038"/>
      <c r="G16" s="145"/>
      <c r="H16" s="1038"/>
      <c r="I16" s="145"/>
      <c r="J16" s="210"/>
    </row>
    <row r="17" spans="1:10">
      <c r="A17" s="124"/>
      <c r="B17" s="125"/>
      <c r="C17" s="125" t="str">
        <f>[2]Lapa1!B10</f>
        <v xml:space="preserve">8 Kustīgo sprauslu grupa </v>
      </c>
      <c r="D17" s="127">
        <f>[2]Lapa1!C10</f>
        <v>2</v>
      </c>
      <c r="E17" s="127"/>
      <c r="F17" s="1038"/>
      <c r="G17" s="145"/>
      <c r="H17" s="1038"/>
      <c r="I17" s="145"/>
      <c r="J17" s="210"/>
    </row>
    <row r="18" spans="1:10">
      <c r="A18" s="124"/>
      <c r="B18" s="125"/>
      <c r="C18" s="125" t="str">
        <f>[2]Lapa1!B11</f>
        <v>Stiprināšanas saietes ar 200kg spēka noturību</v>
      </c>
      <c r="D18" s="127">
        <f>[2]Lapa1!C11</f>
        <v>92</v>
      </c>
      <c r="E18" s="127"/>
      <c r="F18" s="1038"/>
      <c r="G18" s="145"/>
      <c r="H18" s="1038"/>
      <c r="I18" s="145"/>
      <c r="J18" s="210"/>
    </row>
    <row r="19" spans="1:10">
      <c r="A19" s="124"/>
      <c r="B19" s="125"/>
      <c r="C19" s="125" t="str">
        <f>[2]Lapa1!B12</f>
        <v xml:space="preserve">Ātras darbības aero sprauslas ar maksimālo strūklas augstumu virs 20m </v>
      </c>
      <c r="D19" s="127">
        <f>[2]Lapa1!C12</f>
        <v>24</v>
      </c>
      <c r="E19" s="127"/>
      <c r="F19" s="1038"/>
      <c r="G19" s="145"/>
      <c r="H19" s="1038"/>
      <c r="I19" s="145"/>
      <c r="J19" s="210"/>
    </row>
    <row r="20" spans="1:10">
      <c r="A20" s="124"/>
      <c r="B20" s="125"/>
      <c r="C20" s="125" t="str">
        <f>[2]Lapa1!B13</f>
        <v>Ūdens sprausla ar maksimālo augstumu līdz 40 m</v>
      </c>
      <c r="D20" s="127">
        <f>[2]Lapa1!C13</f>
        <v>1</v>
      </c>
      <c r="E20" s="127"/>
      <c r="F20" s="1038"/>
      <c r="G20" s="145"/>
      <c r="H20" s="1038"/>
      <c r="I20" s="145"/>
      <c r="J20" s="210"/>
    </row>
    <row r="21" spans="1:10">
      <c r="A21" s="124"/>
      <c r="B21" s="125"/>
      <c r="C21" s="125" t="str">
        <f>[2]Lapa1!B14</f>
        <v>Ūdens ekrāns- vēdeklis. Platums 40 m augstums 20 m</v>
      </c>
      <c r="D21" s="127">
        <f>[2]Lapa1!C14</f>
        <v>1</v>
      </c>
      <c r="E21" s="127"/>
      <c r="F21" s="1038"/>
      <c r="G21" s="145"/>
      <c r="H21" s="1038"/>
      <c r="I21" s="145"/>
      <c r="J21" s="210"/>
    </row>
    <row r="22" spans="1:10">
      <c r="A22" s="124"/>
      <c r="B22" s="125"/>
      <c r="C22" s="125" t="str">
        <f>[2]Lapa1!B15</f>
        <v xml:space="preserve">Ūdens LED prožektori  RGBW 156w </v>
      </c>
      <c r="D22" s="127">
        <f>[2]Lapa1!C15</f>
        <v>60</v>
      </c>
      <c r="E22" s="127"/>
      <c r="F22" s="1038"/>
      <c r="G22" s="145"/>
      <c r="H22" s="1038"/>
      <c r="I22" s="145"/>
      <c r="J22" s="210"/>
    </row>
    <row r="23" spans="1:10">
      <c r="A23" s="124"/>
      <c r="B23" s="125"/>
      <c r="C23" s="125" t="str">
        <f>[2]Lapa1!B16</f>
        <v>Frekvenču invertors  45 kw</v>
      </c>
      <c r="D23" s="127">
        <f>[2]Lapa1!C16</f>
        <v>2</v>
      </c>
      <c r="E23" s="127"/>
      <c r="F23" s="1038"/>
      <c r="G23" s="145"/>
      <c r="H23" s="1038"/>
      <c r="I23" s="145"/>
      <c r="J23" s="210"/>
    </row>
    <row r="24" spans="1:10">
      <c r="A24" s="124"/>
      <c r="B24" s="125"/>
      <c r="C24" s="125" t="str">
        <f>[2]Lapa1!B17</f>
        <v>Frekvenču invertors  1,5kw</v>
      </c>
      <c r="D24" s="127">
        <f>[2]Lapa1!C17</f>
        <v>72</v>
      </c>
      <c r="E24" s="127"/>
      <c r="F24" s="1038"/>
      <c r="G24" s="145"/>
      <c r="H24" s="1038"/>
      <c r="I24" s="145"/>
      <c r="J24" s="210"/>
    </row>
    <row r="25" spans="1:10">
      <c r="A25" s="124"/>
      <c r="B25" s="125"/>
      <c r="C25" s="125" t="str">
        <f>[2]Lapa1!B18</f>
        <v>Frekvenču invertors  4,5 kw</v>
      </c>
      <c r="D25" s="127">
        <f>[2]Lapa1!C18</f>
        <v>2</v>
      </c>
      <c r="E25" s="127"/>
      <c r="F25" s="1038"/>
      <c r="G25" s="145"/>
      <c r="H25" s="1038"/>
      <c r="I25" s="145"/>
      <c r="J25" s="210"/>
    </row>
    <row r="26" spans="1:10">
      <c r="A26" s="124"/>
      <c r="B26" s="125"/>
      <c r="C26" s="125" t="str">
        <f>[2]Lapa1!B19</f>
        <v>DMX Demultiplexer  ME72</v>
      </c>
      <c r="D26" s="127">
        <f>[2]Lapa1!C19</f>
        <v>4</v>
      </c>
      <c r="E26" s="127"/>
      <c r="F26" s="1038"/>
      <c r="G26" s="145"/>
      <c r="H26" s="1038"/>
      <c r="I26" s="145"/>
      <c r="J26" s="210"/>
    </row>
    <row r="27" spans="1:10">
      <c r="A27" s="124"/>
      <c r="B27" s="125"/>
      <c r="C27" s="125" t="str">
        <f>[2]Lapa1!B20</f>
        <v>DMX 512 spliters ar 8 DMX izejām</v>
      </c>
      <c r="D27" s="127">
        <f>[2]Lapa1!C20</f>
        <v>8</v>
      </c>
      <c r="E27" s="127"/>
      <c r="F27" s="1038"/>
      <c r="G27" s="145"/>
      <c r="H27" s="1038"/>
      <c r="I27" s="145"/>
      <c r="J27" s="210"/>
    </row>
    <row r="28" spans="1:10">
      <c r="A28" s="124"/>
      <c r="B28" s="125"/>
      <c r="C28" s="125" t="str">
        <f>[2]Lapa1!B21</f>
        <v xml:space="preserve">Gaisa rezervuārs 100 l </v>
      </c>
      <c r="D28" s="127">
        <f>[2]Lapa1!C21</f>
        <v>2</v>
      </c>
      <c r="E28" s="127"/>
      <c r="F28" s="1038"/>
      <c r="G28" s="145"/>
      <c r="H28" s="1038"/>
      <c r="I28" s="145"/>
      <c r="J28" s="210"/>
    </row>
    <row r="29" spans="1:10">
      <c r="A29" s="124"/>
      <c r="B29" s="125"/>
      <c r="C29" s="125" t="str">
        <f>[2]Lapa1!B22</f>
        <v>Kompresors  2.4 kw 11 bar</v>
      </c>
      <c r="D29" s="127">
        <f>[2]Lapa1!C22</f>
        <v>2</v>
      </c>
      <c r="E29" s="127"/>
      <c r="F29" s="1038"/>
      <c r="G29" s="145"/>
      <c r="H29" s="1038"/>
      <c r="I29" s="145"/>
      <c r="J29" s="210"/>
    </row>
    <row r="30" spans="1:10">
      <c r="A30" s="124"/>
      <c r="B30" s="125"/>
      <c r="C30" s="125" t="str">
        <f>[2]Lapa1!B23</f>
        <v>Peldoša pontonu konstrukcija 40 x 20 m ar 4000kg kravnesību</v>
      </c>
      <c r="D30" s="127">
        <f>[2]Lapa1!C23</f>
        <v>1</v>
      </c>
      <c r="E30" s="127"/>
      <c r="F30" s="1038"/>
      <c r="G30" s="145"/>
      <c r="H30" s="1038"/>
      <c r="I30" s="145"/>
      <c r="J30" s="210"/>
    </row>
    <row r="31" spans="1:10">
      <c r="A31" s="124"/>
      <c r="B31" s="125"/>
      <c r="C31" s="125" t="str">
        <f>[2]Lapa1!B24</f>
        <v>Strūklaku Vadības pults ar Artnet un DMX 6 univeršu izeju</v>
      </c>
      <c r="D31" s="127">
        <f>[2]Lapa1!C24</f>
        <v>1</v>
      </c>
      <c r="E31" s="127"/>
      <c r="F31" s="1038"/>
      <c r="G31" s="145"/>
      <c r="H31" s="1038"/>
      <c r="I31" s="145"/>
      <c r="J31" s="210"/>
    </row>
    <row r="32" spans="1:10">
      <c r="A32" s="124"/>
      <c r="B32" s="125"/>
      <c r="C32" s="125" t="str">
        <f>[2]Lapa1!B25</f>
        <v>Lāzers 1 w rgbw</v>
      </c>
      <c r="D32" s="127">
        <f>[2]Lapa1!C25</f>
        <v>2</v>
      </c>
      <c r="E32" s="127"/>
      <c r="F32" s="1038"/>
      <c r="G32" s="145"/>
      <c r="H32" s="1038"/>
      <c r="I32" s="145"/>
      <c r="J32" s="210"/>
    </row>
    <row r="33" spans="1:10">
      <c r="A33" s="124"/>
      <c r="B33" s="125"/>
      <c r="C33" s="125" t="str">
        <f>[2]Lapa1!B26</f>
        <v>Lāzers 7.5w rgbw</v>
      </c>
      <c r="D33" s="127">
        <f>[2]Lapa1!C26</f>
        <v>1</v>
      </c>
      <c r="E33" s="127"/>
      <c r="F33" s="1038"/>
      <c r="G33" s="145"/>
      <c r="H33" s="1038"/>
      <c r="I33" s="145"/>
      <c r="J33" s="210"/>
    </row>
    <row r="34" spans="1:10">
      <c r="A34" s="124"/>
      <c r="B34" s="125"/>
      <c r="C34" s="125" t="str">
        <f>[2]Lapa1!B27</f>
        <v>Projektors 15 000 lum</v>
      </c>
      <c r="D34" s="127">
        <f>[2]Lapa1!C27</f>
        <v>1</v>
      </c>
      <c r="E34" s="127"/>
      <c r="F34" s="1038"/>
      <c r="G34" s="145"/>
      <c r="H34" s="1038"/>
      <c r="I34" s="145"/>
      <c r="J34" s="210"/>
    </row>
    <row r="35" spans="1:10">
      <c r="A35" s="124"/>
      <c r="B35" s="125"/>
      <c r="C35" s="125" t="str">
        <f>[2]Lapa1!B28</f>
        <v>Lāzeru Vadības programmatūra ar ILDA atbalstu</v>
      </c>
      <c r="D35" s="127">
        <f>[2]Lapa1!C28</f>
        <v>1</v>
      </c>
      <c r="E35" s="127"/>
      <c r="F35" s="1038"/>
      <c r="G35" s="145"/>
      <c r="H35" s="1038"/>
      <c r="I35" s="145"/>
      <c r="J35" s="210"/>
    </row>
    <row r="36" spans="1:10">
      <c r="A36" s="124"/>
      <c r="B36" s="125"/>
      <c r="C36" s="125" t="str">
        <f>[2]Lapa1!B29</f>
        <v>Vadības datoru programmatūra ar skaņas un strūklaku sinhronizēšanas iespēju</v>
      </c>
      <c r="D36" s="127">
        <f>[2]Lapa1!C29</f>
        <v>1</v>
      </c>
      <c r="E36" s="127"/>
      <c r="F36" s="1038"/>
      <c r="G36" s="145"/>
      <c r="H36" s="1038"/>
      <c r="I36" s="145"/>
      <c r="J36" s="210"/>
    </row>
    <row r="37" spans="1:10">
      <c r="A37" s="124"/>
      <c r="B37" s="125"/>
      <c r="C37" s="125" t="str">
        <f>[2]Lapa1!B30</f>
        <v>Vadības datoru programmatūra ar Video sinhronizēšanas iespēju</v>
      </c>
      <c r="D37" s="127">
        <f>[2]Lapa1!C30</f>
        <v>1</v>
      </c>
      <c r="E37" s="127"/>
      <c r="F37" s="1038"/>
      <c r="G37" s="145"/>
      <c r="H37" s="1038"/>
      <c r="I37" s="145"/>
      <c r="J37" s="210"/>
    </row>
    <row r="38" spans="1:10">
      <c r="A38" s="124"/>
      <c r="B38" s="125"/>
      <c r="C38" s="125" t="str">
        <f>[2]Lapa1!B31</f>
        <v xml:space="preserve">Vadības dators </v>
      </c>
      <c r="D38" s="127">
        <f>[2]Lapa1!C31</f>
        <v>3</v>
      </c>
      <c r="E38" s="127"/>
      <c r="F38" s="1038"/>
      <c r="G38" s="145"/>
      <c r="H38" s="1038"/>
      <c r="I38" s="145"/>
      <c r="J38" s="210"/>
    </row>
    <row r="39" spans="1:10">
      <c r="A39" s="124"/>
      <c r="B39" s="125"/>
      <c r="C39" s="125" t="str">
        <f>[2]Lapa1!B32</f>
        <v>LCD 21 collu ekrāns</v>
      </c>
      <c r="D39" s="127">
        <f>[2]Lapa1!C32</f>
        <v>2</v>
      </c>
      <c r="E39" s="127"/>
      <c r="F39" s="1038"/>
      <c r="G39" s="145"/>
      <c r="H39" s="1038"/>
      <c r="I39" s="145"/>
      <c r="J39" s="210"/>
    </row>
    <row r="40" spans="1:10">
      <c r="A40" s="124"/>
      <c r="B40" s="125"/>
      <c r="C40" s="125" t="str">
        <f>[2]Lapa1!B33</f>
        <v>Elektrības sadale 63A uz 6x 32A</v>
      </c>
      <c r="D40" s="127">
        <f>[2]Lapa1!C33</f>
        <v>4</v>
      </c>
      <c r="E40" s="127"/>
      <c r="F40" s="1038"/>
      <c r="G40" s="145"/>
      <c r="H40" s="1038"/>
      <c r="I40" s="145"/>
      <c r="J40" s="210"/>
    </row>
    <row r="41" spans="1:10">
      <c r="A41" s="124"/>
      <c r="B41" s="125"/>
      <c r="C41" s="125" t="str">
        <f>[2]Lapa1!B34</f>
        <v>Komutācijas vadi XLR, ILDA, VGA, LAN</v>
      </c>
      <c r="D41" s="127">
        <f>[2]Lapa1!C34</f>
        <v>94</v>
      </c>
      <c r="E41" s="127"/>
      <c r="F41" s="1038"/>
      <c r="G41" s="145"/>
      <c r="H41" s="1038"/>
      <c r="I41" s="145"/>
      <c r="J41" s="210"/>
    </row>
    <row r="42" spans="1:10">
      <c r="A42" s="124"/>
      <c r="B42" s="125"/>
      <c r="C42" s="125" t="str">
        <f>[2]Lapa1!B35</f>
        <v xml:space="preserve">Strāvas pārveidotāji  220v uz 24 v </v>
      </c>
      <c r="D42" s="127">
        <f>[2]Lapa1!C35</f>
        <v>72</v>
      </c>
      <c r="E42" s="127"/>
      <c r="F42" s="1038"/>
      <c r="G42" s="145"/>
      <c r="H42" s="1038"/>
      <c r="I42" s="145"/>
      <c r="J42" s="210"/>
    </row>
    <row r="43" spans="1:10">
      <c r="A43" s="124"/>
      <c r="B43" s="125"/>
      <c r="C43" s="125" t="str">
        <f>[2]Lapa1!B36</f>
        <v>Ūdens sūknis  1,1kw + salūta tipa sprausla</v>
      </c>
      <c r="D43" s="127">
        <f>[2]Lapa1!C36</f>
        <v>6</v>
      </c>
      <c r="E43" s="127"/>
      <c r="F43" s="1038"/>
      <c r="G43" s="145"/>
      <c r="H43" s="1038"/>
      <c r="I43" s="145"/>
      <c r="J43" s="210"/>
    </row>
    <row r="44" spans="1:10">
      <c r="A44" s="124"/>
      <c r="B44" s="125"/>
      <c r="C44" s="125" t="str">
        <f>[2]Lapa1!B37</f>
        <v>Ūdens sūknis  1,1kw + aerētā sprausla</v>
      </c>
      <c r="D44" s="127">
        <f>[2]Lapa1!C37</f>
        <v>4</v>
      </c>
      <c r="E44" s="127"/>
      <c r="F44" s="1038"/>
      <c r="G44" s="145"/>
      <c r="H44" s="1038"/>
      <c r="I44" s="145"/>
      <c r="J44" s="210"/>
    </row>
    <row r="45" spans="1:10">
      <c r="A45" s="124"/>
      <c r="B45" s="125"/>
      <c r="C45" s="125" t="str">
        <f>[2]Lapa1!B38</f>
        <v>Ūdens sūknis  4,1 kw</v>
      </c>
      <c r="D45" s="127">
        <f>[2]Lapa1!C38</f>
        <v>2</v>
      </c>
      <c r="E45" s="127"/>
      <c r="F45" s="1038"/>
      <c r="G45" s="145"/>
      <c r="H45" s="1038"/>
      <c r="I45" s="145"/>
      <c r="J45" s="210"/>
    </row>
    <row r="46" spans="1:10">
      <c r="A46" s="124"/>
      <c r="B46" s="125"/>
      <c r="C46" s="125" t="str">
        <f>[2]Lapa1!B39</f>
        <v xml:space="preserve">Ūdens sūknis  45 kw </v>
      </c>
      <c r="D46" s="127">
        <f>[2]Lapa1!C39</f>
        <v>2</v>
      </c>
      <c r="E46" s="127"/>
      <c r="F46" s="1038"/>
      <c r="G46" s="145"/>
      <c r="H46" s="1038"/>
      <c r="I46" s="145"/>
      <c r="J46" s="210"/>
    </row>
    <row r="47" spans="1:10">
      <c r="A47" s="124"/>
      <c r="B47" s="125"/>
      <c r="C47" s="125" t="str">
        <f>[2]Lapa1!B40</f>
        <v xml:space="preserve">8 Kustīgo sprauslu grupa </v>
      </c>
      <c r="D47" s="127">
        <f>[2]Lapa1!C40</f>
        <v>2</v>
      </c>
      <c r="E47" s="127"/>
      <c r="F47" s="1038"/>
      <c r="G47" s="145"/>
      <c r="H47" s="1038"/>
      <c r="I47" s="145"/>
      <c r="J47" s="210"/>
    </row>
    <row r="48" spans="1:10">
      <c r="A48" s="124"/>
      <c r="B48" s="125"/>
      <c r="C48" s="125" t="str">
        <f>[2]Lapa1!B41</f>
        <v>Stiprināšanas saietes ar 200kg spēka noturību</v>
      </c>
      <c r="D48" s="127">
        <f>[2]Lapa1!C41</f>
        <v>92</v>
      </c>
      <c r="E48" s="127"/>
      <c r="F48" s="1038"/>
      <c r="G48" s="145"/>
      <c r="H48" s="1038"/>
      <c r="I48" s="145"/>
      <c r="J48" s="210"/>
    </row>
    <row r="49" spans="1:10">
      <c r="A49" s="124"/>
      <c r="B49" s="125"/>
      <c r="C49" s="125" t="str">
        <f>[2]Lapa1!B42</f>
        <v xml:space="preserve">Ātras darbības aero sprauslas ar maksimālo strūklas augstumu virs 20m </v>
      </c>
      <c r="D49" s="127">
        <f>[2]Lapa1!C42</f>
        <v>24</v>
      </c>
      <c r="E49" s="127"/>
      <c r="F49" s="1038"/>
      <c r="G49" s="145"/>
      <c r="H49" s="1038"/>
      <c r="I49" s="145"/>
      <c r="J49" s="210"/>
    </row>
    <row r="50" spans="1:10">
      <c r="A50" s="124"/>
      <c r="B50" s="125"/>
      <c r="C50" s="125" t="str">
        <f>[2]Lapa1!B43</f>
        <v>Ūdens sprausla ar maksimālo augstumu līdz 40 m</v>
      </c>
      <c r="D50" s="127">
        <f>[2]Lapa1!C43</f>
        <v>1</v>
      </c>
      <c r="E50" s="127"/>
      <c r="F50" s="1038"/>
      <c r="G50" s="145"/>
      <c r="H50" s="1038"/>
      <c r="I50" s="145"/>
      <c r="J50" s="210"/>
    </row>
    <row r="51" spans="1:10">
      <c r="A51" s="124"/>
      <c r="B51" s="125"/>
      <c r="C51" s="125" t="str">
        <f>[2]Lapa1!B44</f>
        <v>Ūdens ekrāns- vēdeklis. Platums 40 m augstums 20 m</v>
      </c>
      <c r="D51" s="127">
        <f>[2]Lapa1!C44</f>
        <v>1</v>
      </c>
      <c r="E51" s="127"/>
      <c r="F51" s="1038"/>
      <c r="G51" s="145"/>
      <c r="H51" s="1038"/>
      <c r="I51" s="145"/>
      <c r="J51" s="210"/>
    </row>
    <row r="52" spans="1:10">
      <c r="A52" s="124"/>
      <c r="B52" s="125"/>
      <c r="C52" s="125" t="str">
        <f>[2]Lapa1!B45</f>
        <v xml:space="preserve">Ūdens LED prožektori  RGBW 156w </v>
      </c>
      <c r="D52" s="127">
        <f>[2]Lapa1!C45</f>
        <v>60</v>
      </c>
      <c r="E52" s="127"/>
      <c r="F52" s="1038"/>
      <c r="G52" s="145"/>
      <c r="H52" s="1038"/>
      <c r="I52" s="145"/>
      <c r="J52" s="210"/>
    </row>
    <row r="53" spans="1:10">
      <c r="A53" s="124"/>
      <c r="B53" s="125"/>
      <c r="C53" s="125" t="str">
        <f>[2]Lapa1!B46</f>
        <v>Frekvenču invertors  45 kw</v>
      </c>
      <c r="D53" s="127">
        <f>[2]Lapa1!C46</f>
        <v>2</v>
      </c>
      <c r="E53" s="127"/>
      <c r="F53" s="1038"/>
      <c r="G53" s="145"/>
      <c r="H53" s="1038"/>
      <c r="I53" s="145"/>
      <c r="J53" s="210"/>
    </row>
    <row r="54" spans="1:10">
      <c r="A54" s="124"/>
      <c r="B54" s="125"/>
      <c r="C54" s="125" t="str">
        <f>[2]Lapa1!B47</f>
        <v>Frekvenču invertors  1,5kw</v>
      </c>
      <c r="D54" s="127">
        <f>[2]Lapa1!C47</f>
        <v>72</v>
      </c>
      <c r="E54" s="127"/>
      <c r="F54" s="1038"/>
      <c r="G54" s="145"/>
      <c r="H54" s="1038"/>
      <c r="I54" s="145"/>
      <c r="J54" s="210"/>
    </row>
    <row r="55" spans="1:10">
      <c r="A55" s="124"/>
      <c r="B55" s="125"/>
      <c r="C55" s="125" t="str">
        <f>[2]Lapa1!B48</f>
        <v>Frekvenču invertors  4,5 kw</v>
      </c>
      <c r="D55" s="127">
        <f>[2]Lapa1!C48</f>
        <v>2</v>
      </c>
      <c r="E55" s="127"/>
      <c r="F55" s="1038"/>
      <c r="G55" s="145"/>
      <c r="H55" s="1038"/>
      <c r="I55" s="145"/>
      <c r="J55" s="210"/>
    </row>
    <row r="56" spans="1:10">
      <c r="A56" s="124"/>
      <c r="B56" s="125"/>
      <c r="C56" s="125" t="str">
        <f>[2]Lapa1!B49</f>
        <v>DMX Demultiplexer  ME72</v>
      </c>
      <c r="D56" s="127">
        <f>[2]Lapa1!C49</f>
        <v>4</v>
      </c>
      <c r="E56" s="127"/>
      <c r="F56" s="1038"/>
      <c r="G56" s="145"/>
      <c r="H56" s="1038"/>
      <c r="I56" s="145"/>
      <c r="J56" s="210"/>
    </row>
    <row r="57" spans="1:10">
      <c r="A57" s="124"/>
      <c r="B57" s="125"/>
      <c r="C57" s="125" t="str">
        <f>[2]Lapa1!B50</f>
        <v>DMX 512 spliters ar 8 DMX izejām</v>
      </c>
      <c r="D57" s="127">
        <f>[2]Lapa1!C50</f>
        <v>8</v>
      </c>
      <c r="E57" s="127"/>
      <c r="F57" s="1038"/>
      <c r="G57" s="145"/>
      <c r="H57" s="1038"/>
      <c r="I57" s="145"/>
      <c r="J57" s="210"/>
    </row>
    <row r="58" spans="1:10">
      <c r="A58" s="124"/>
      <c r="B58" s="125"/>
      <c r="C58" s="125" t="str">
        <f>[2]Lapa1!B51</f>
        <v xml:space="preserve">Gaisa rezervuārs 100 l </v>
      </c>
      <c r="D58" s="127">
        <f>[2]Lapa1!C51</f>
        <v>2</v>
      </c>
      <c r="E58" s="127"/>
      <c r="F58" s="1038"/>
      <c r="G58" s="145"/>
      <c r="H58" s="1038"/>
      <c r="I58" s="145"/>
      <c r="J58" s="210"/>
    </row>
    <row r="59" spans="1:10">
      <c r="A59" s="124"/>
      <c r="B59" s="125"/>
      <c r="C59" s="125" t="str">
        <f>[2]Lapa1!B52</f>
        <v>Kompresors  2.4 kw 11 bar</v>
      </c>
      <c r="D59" s="127">
        <f>[2]Lapa1!C52</f>
        <v>2</v>
      </c>
      <c r="E59" s="127"/>
      <c r="F59" s="1038"/>
      <c r="G59" s="145"/>
      <c r="H59" s="1038"/>
      <c r="I59" s="145"/>
      <c r="J59" s="210"/>
    </row>
    <row r="60" spans="1:10">
      <c r="A60" s="124"/>
      <c r="B60" s="125"/>
      <c r="C60" s="125" t="str">
        <f>[2]Lapa1!B53</f>
        <v>Peldoša pontonu konstrukcija 40 x 20 m ar 4000kg kravnesību</v>
      </c>
      <c r="D60" s="127">
        <f>[2]Lapa1!C53</f>
        <v>1</v>
      </c>
      <c r="E60" s="127"/>
      <c r="F60" s="1038"/>
      <c r="G60" s="145"/>
      <c r="H60" s="1038"/>
      <c r="I60" s="145"/>
      <c r="J60" s="210"/>
    </row>
    <row r="61" spans="1:10">
      <c r="A61" s="124"/>
      <c r="B61" s="125"/>
      <c r="C61" s="125" t="str">
        <f>[2]Lapa1!B54</f>
        <v>Strūklaku Vadības pults ar Artnet un DMX 6 univeršu izeju</v>
      </c>
      <c r="D61" s="127">
        <f>[2]Lapa1!C54</f>
        <v>1</v>
      </c>
      <c r="E61" s="127"/>
      <c r="F61" s="1038"/>
      <c r="G61" s="145"/>
      <c r="H61" s="1038"/>
      <c r="I61" s="145"/>
      <c r="J61" s="210"/>
    </row>
    <row r="62" spans="1:10">
      <c r="A62" s="124"/>
      <c r="B62" s="125"/>
      <c r="C62" s="125" t="str">
        <f>[2]Lapa1!B55</f>
        <v>Lāzers 1 w rgbw</v>
      </c>
      <c r="D62" s="127">
        <f>[2]Lapa1!C55</f>
        <v>2</v>
      </c>
      <c r="E62" s="127"/>
      <c r="F62" s="1038"/>
      <c r="G62" s="145"/>
      <c r="H62" s="1038"/>
      <c r="I62" s="145"/>
      <c r="J62" s="210"/>
    </row>
    <row r="63" spans="1:10">
      <c r="A63" s="124"/>
      <c r="B63" s="125"/>
      <c r="C63" s="125" t="str">
        <f>[2]Lapa1!B56</f>
        <v>Lāzers 7.5w rgbw</v>
      </c>
      <c r="D63" s="127">
        <f>[2]Lapa1!C56</f>
        <v>1</v>
      </c>
      <c r="E63" s="127"/>
      <c r="F63" s="1038"/>
      <c r="G63" s="145"/>
      <c r="H63" s="1038"/>
      <c r="I63" s="145"/>
      <c r="J63" s="210"/>
    </row>
    <row r="64" spans="1:10">
      <c r="A64" s="124"/>
      <c r="B64" s="125"/>
      <c r="C64" s="125" t="str">
        <f>[2]Lapa1!B57</f>
        <v>Projektors 15 000 lum</v>
      </c>
      <c r="D64" s="127">
        <f>[2]Lapa1!C57</f>
        <v>1</v>
      </c>
      <c r="E64" s="127"/>
      <c r="F64" s="1038"/>
      <c r="G64" s="145"/>
      <c r="H64" s="1038"/>
      <c r="I64" s="145"/>
      <c r="J64" s="210"/>
    </row>
    <row r="65" spans="1:10">
      <c r="A65" s="124"/>
      <c r="B65" s="125"/>
      <c r="C65" s="125" t="str">
        <f>[2]Lapa1!B58</f>
        <v>Lāzeru Vadības programmatūra ar ILDA atbalstu</v>
      </c>
      <c r="D65" s="127">
        <f>[2]Lapa1!C58</f>
        <v>1</v>
      </c>
      <c r="E65" s="127"/>
      <c r="F65" s="1038"/>
      <c r="G65" s="145"/>
      <c r="H65" s="1038"/>
      <c r="I65" s="145"/>
      <c r="J65" s="210"/>
    </row>
    <row r="66" spans="1:10">
      <c r="A66" s="124"/>
      <c r="B66" s="125"/>
      <c r="C66" s="125" t="str">
        <f>[2]Lapa1!B59</f>
        <v>Vadības datoru programmatūra ar skaņas un strūklaku sinhronizēšanas iespēju</v>
      </c>
      <c r="D66" s="127">
        <f>[2]Lapa1!C59</f>
        <v>1</v>
      </c>
      <c r="E66" s="127"/>
      <c r="F66" s="1038"/>
      <c r="G66" s="145"/>
      <c r="H66" s="1038"/>
      <c r="I66" s="145"/>
      <c r="J66" s="210"/>
    </row>
    <row r="67" spans="1:10">
      <c r="A67" s="124"/>
      <c r="B67" s="125"/>
      <c r="C67" s="125" t="str">
        <f>[2]Lapa1!B60</f>
        <v>Vadības datoru programmatūra ar Video sinhronizēšanas iespēju</v>
      </c>
      <c r="D67" s="127">
        <f>[2]Lapa1!C60</f>
        <v>1</v>
      </c>
      <c r="E67" s="127"/>
      <c r="F67" s="1038"/>
      <c r="G67" s="145"/>
      <c r="H67" s="1038"/>
      <c r="I67" s="145"/>
      <c r="J67" s="210"/>
    </row>
    <row r="68" spans="1:10">
      <c r="A68" s="124"/>
      <c r="B68" s="125"/>
      <c r="C68" s="125" t="str">
        <f>[2]Lapa1!B61</f>
        <v xml:space="preserve">Vadības dators </v>
      </c>
      <c r="D68" s="127">
        <f>[2]Lapa1!C61</f>
        <v>3</v>
      </c>
      <c r="E68" s="127"/>
      <c r="F68" s="1038"/>
      <c r="G68" s="145"/>
      <c r="H68" s="1038"/>
      <c r="I68" s="145"/>
      <c r="J68" s="210"/>
    </row>
    <row r="69" spans="1:10">
      <c r="A69" s="124"/>
      <c r="B69" s="125"/>
      <c r="C69" s="125" t="str">
        <f>[2]Lapa1!B62</f>
        <v>LCD 21 collu ekrāns</v>
      </c>
      <c r="D69" s="127">
        <f>[2]Lapa1!C62</f>
        <v>2</v>
      </c>
      <c r="E69" s="127"/>
      <c r="F69" s="1038"/>
      <c r="G69" s="145"/>
      <c r="H69" s="1038"/>
      <c r="I69" s="145"/>
      <c r="J69" s="210"/>
    </row>
    <row r="70" spans="1:10">
      <c r="A70" s="124"/>
      <c r="B70" s="125"/>
      <c r="C70" s="125" t="str">
        <f>[2]Lapa1!B63</f>
        <v>Elektrības sadale 63A uz 6x 32A</v>
      </c>
      <c r="D70" s="127">
        <f>[2]Lapa1!C63</f>
        <v>4</v>
      </c>
      <c r="E70" s="127"/>
      <c r="F70" s="1038"/>
      <c r="G70" s="145"/>
      <c r="H70" s="1038"/>
      <c r="I70" s="145"/>
      <c r="J70" s="210"/>
    </row>
    <row r="71" spans="1:10">
      <c r="A71" s="124"/>
      <c r="B71" s="125"/>
      <c r="C71" s="125" t="str">
        <f>[2]Lapa1!B64</f>
        <v>Komutācijas vadi XLR, ILDA, VGA, LAN</v>
      </c>
      <c r="D71" s="127">
        <f>[2]Lapa1!C64</f>
        <v>94</v>
      </c>
      <c r="E71" s="127"/>
      <c r="F71" s="1038"/>
      <c r="G71" s="145"/>
      <c r="H71" s="1038"/>
      <c r="I71" s="145"/>
      <c r="J71" s="210"/>
    </row>
    <row r="72" spans="1:10">
      <c r="A72" s="124"/>
      <c r="B72" s="125"/>
      <c r="C72" s="125" t="str">
        <f>[2]Lapa1!B65</f>
        <v xml:space="preserve">Strāvas pārveidotāji  220v uz 24 v </v>
      </c>
      <c r="D72" s="127">
        <f>[2]Lapa1!C65</f>
        <v>72</v>
      </c>
      <c r="E72" s="127"/>
      <c r="F72" s="1039"/>
      <c r="G72" s="145"/>
      <c r="H72" s="1039"/>
      <c r="I72" s="145"/>
      <c r="J72" s="210"/>
    </row>
    <row r="73" spans="1:10">
      <c r="A73" s="124" t="s">
        <v>34</v>
      </c>
      <c r="B73" s="58" t="s">
        <v>400</v>
      </c>
      <c r="C73" s="127" t="s">
        <v>401</v>
      </c>
      <c r="D73" s="127">
        <v>600</v>
      </c>
      <c r="E73" s="127">
        <v>0.7</v>
      </c>
      <c r="F73" s="145">
        <f>D73*E73</f>
        <v>420</v>
      </c>
      <c r="G73" s="145"/>
      <c r="H73" s="145"/>
      <c r="I73" s="145"/>
      <c r="J73" s="210"/>
    </row>
    <row r="74" spans="1:10" ht="31.5">
      <c r="A74" s="124" t="s">
        <v>36</v>
      </c>
      <c r="B74" s="58" t="s">
        <v>402</v>
      </c>
      <c r="C74" s="127" t="s">
        <v>403</v>
      </c>
      <c r="D74" s="127">
        <v>1</v>
      </c>
      <c r="E74" s="127">
        <v>1240</v>
      </c>
      <c r="F74" s="145">
        <v>1540</v>
      </c>
      <c r="G74" s="145"/>
      <c r="H74" s="145"/>
      <c r="I74" s="145"/>
      <c r="J74" s="210"/>
    </row>
    <row r="75" spans="1:10" ht="63">
      <c r="A75" s="124" t="s">
        <v>38</v>
      </c>
      <c r="B75" s="58" t="s">
        <v>404</v>
      </c>
      <c r="C75" s="127" t="s">
        <v>405</v>
      </c>
      <c r="D75" s="1040">
        <v>1</v>
      </c>
      <c r="E75" s="1040"/>
      <c r="F75" s="1037">
        <v>22030</v>
      </c>
      <c r="G75" s="145"/>
      <c r="H75" s="1037">
        <v>22030</v>
      </c>
      <c r="I75" s="145"/>
      <c r="J75" s="210"/>
    </row>
    <row r="76" spans="1:10">
      <c r="A76" s="124"/>
      <c r="B76" s="125"/>
      <c r="C76" s="127" t="s">
        <v>406</v>
      </c>
      <c r="D76" s="1038"/>
      <c r="E76" s="1038"/>
      <c r="F76" s="1038"/>
      <c r="G76" s="145"/>
      <c r="H76" s="1038"/>
      <c r="I76" s="145"/>
      <c r="J76" s="210"/>
    </row>
    <row r="77" spans="1:10">
      <c r="A77" s="124"/>
      <c r="B77" s="125"/>
      <c r="C77" s="127" t="s">
        <v>407</v>
      </c>
      <c r="D77" s="1038"/>
      <c r="E77" s="1038"/>
      <c r="F77" s="1038"/>
      <c r="G77" s="145"/>
      <c r="H77" s="1038"/>
      <c r="I77" s="145"/>
      <c r="J77" s="210"/>
    </row>
    <row r="78" spans="1:10">
      <c r="A78" s="124"/>
      <c r="B78" s="125"/>
      <c r="C78" s="127" t="s">
        <v>408</v>
      </c>
      <c r="D78" s="1038"/>
      <c r="E78" s="1038"/>
      <c r="F78" s="1038"/>
      <c r="G78" s="145"/>
      <c r="H78" s="1038"/>
      <c r="I78" s="145"/>
      <c r="J78" s="210"/>
    </row>
    <row r="79" spans="1:10">
      <c r="A79" s="124"/>
      <c r="B79" s="125"/>
      <c r="C79" s="127" t="s">
        <v>409</v>
      </c>
      <c r="D79" s="1038"/>
      <c r="E79" s="1038"/>
      <c r="F79" s="1038"/>
      <c r="G79" s="145"/>
      <c r="H79" s="1038"/>
      <c r="I79" s="145"/>
      <c r="J79" s="210"/>
    </row>
    <row r="80" spans="1:10">
      <c r="A80" s="124"/>
      <c r="B80" s="125"/>
      <c r="C80" s="127" t="s">
        <v>410</v>
      </c>
      <c r="D80" s="1038"/>
      <c r="E80" s="1038"/>
      <c r="F80" s="1038"/>
      <c r="G80" s="145"/>
      <c r="H80" s="1038"/>
      <c r="I80" s="145"/>
      <c r="J80" s="210"/>
    </row>
    <row r="81" spans="1:10">
      <c r="A81" s="124"/>
      <c r="B81" s="125"/>
      <c r="C81" s="127" t="s">
        <v>411</v>
      </c>
      <c r="D81" s="1038"/>
      <c r="E81" s="1038"/>
      <c r="F81" s="1038"/>
      <c r="G81" s="145"/>
      <c r="H81" s="1038"/>
      <c r="I81" s="145"/>
      <c r="J81" s="210"/>
    </row>
    <row r="82" spans="1:10">
      <c r="A82" s="124"/>
      <c r="B82" s="125"/>
      <c r="C82" s="127" t="s">
        <v>412</v>
      </c>
      <c r="D82" s="1038"/>
      <c r="E82" s="1038"/>
      <c r="F82" s="1038"/>
      <c r="G82" s="145"/>
      <c r="H82" s="1038"/>
      <c r="I82" s="145"/>
      <c r="J82" s="210"/>
    </row>
    <row r="83" spans="1:10">
      <c r="A83" s="289"/>
      <c r="B83" s="290"/>
      <c r="C83" s="127" t="s">
        <v>413</v>
      </c>
      <c r="D83" s="1038"/>
      <c r="E83" s="1038"/>
      <c r="F83" s="1039"/>
      <c r="G83" s="145"/>
      <c r="H83" s="1039"/>
      <c r="I83" s="145"/>
      <c r="J83" s="210"/>
    </row>
    <row r="84" spans="1:10">
      <c r="A84" s="127" t="s">
        <v>39</v>
      </c>
      <c r="B84" s="288" t="s">
        <v>414</v>
      </c>
      <c r="C84" s="127"/>
      <c r="D84" s="14"/>
      <c r="E84" s="14"/>
      <c r="F84" s="59">
        <f>SUM(F11:F83)</f>
        <v>41322</v>
      </c>
      <c r="G84" s="145"/>
      <c r="H84" s="145">
        <f>SUM(H11:H82)</f>
        <v>24793</v>
      </c>
      <c r="I84" s="145"/>
      <c r="J84" s="210"/>
    </row>
    <row r="85" spans="1:10">
      <c r="A85" s="124" t="s">
        <v>40</v>
      </c>
      <c r="B85" s="58" t="s">
        <v>72</v>
      </c>
      <c r="C85" s="127"/>
      <c r="D85" s="127"/>
      <c r="E85" s="127"/>
      <c r="F85" s="145">
        <f>F84*0.21</f>
        <v>8678</v>
      </c>
      <c r="G85" s="145"/>
      <c r="H85" s="145">
        <f>H84*0.21</f>
        <v>5207</v>
      </c>
      <c r="I85" s="145"/>
      <c r="J85" s="127"/>
    </row>
    <row r="86" spans="1:10">
      <c r="A86" s="126"/>
      <c r="B86" s="793" t="s">
        <v>41</v>
      </c>
      <c r="C86" s="793"/>
      <c r="D86" s="793"/>
      <c r="E86" s="793"/>
      <c r="F86" s="7">
        <f>SUM(F84:F85)</f>
        <v>50000</v>
      </c>
      <c r="G86" s="7">
        <f>SUM(G11:G85)</f>
        <v>0</v>
      </c>
      <c r="H86" s="7">
        <f>SUM(H84:H85)</f>
        <v>30000</v>
      </c>
      <c r="I86" s="7">
        <f>SUM(I11:I85)</f>
        <v>0</v>
      </c>
      <c r="J86" s="126"/>
    </row>
  </sheetData>
  <mergeCells count="23">
    <mergeCell ref="A2:B2"/>
    <mergeCell ref="C2:E2"/>
    <mergeCell ref="A3:B3"/>
    <mergeCell ref="C3:E3"/>
    <mergeCell ref="A4:B4"/>
    <mergeCell ref="C4:E4"/>
    <mergeCell ref="A5:J5"/>
    <mergeCell ref="A6:J6"/>
    <mergeCell ref="A8:A9"/>
    <mergeCell ref="B8:B9"/>
    <mergeCell ref="C8:C9"/>
    <mergeCell ref="D8:D9"/>
    <mergeCell ref="E8:E9"/>
    <mergeCell ref="F8:F9"/>
    <mergeCell ref="G8:I8"/>
    <mergeCell ref="J8:J9"/>
    <mergeCell ref="B86:E86"/>
    <mergeCell ref="F11:F72"/>
    <mergeCell ref="H11:H72"/>
    <mergeCell ref="D75:D83"/>
    <mergeCell ref="E75:E83"/>
    <mergeCell ref="F75:F83"/>
    <mergeCell ref="H75:H83"/>
  </mergeCells>
  <pageMargins left="0.7" right="0.7" top="0.75" bottom="0.75" header="0.3" footer="0.3"/>
  <pageSetup paperSize="9" orientation="portrait" r:id="rId1"/>
</worksheet>
</file>

<file path=xl/worksheets/sheet104.xml><?xml version="1.0" encoding="utf-8"?>
<worksheet xmlns="http://schemas.openxmlformats.org/spreadsheetml/2006/main" xmlns:r="http://schemas.openxmlformats.org/officeDocument/2006/relationships">
  <dimension ref="A1:K21"/>
  <sheetViews>
    <sheetView workbookViewId="0">
      <selection activeCell="C15" sqref="C15"/>
    </sheetView>
  </sheetViews>
  <sheetFormatPr defaultRowHeight="15.75"/>
  <cols>
    <col min="1" max="1" width="5" style="1" customWidth="1"/>
    <col min="2" max="2" width="18" style="1" customWidth="1"/>
    <col min="3" max="3" width="29.28515625" style="1" customWidth="1"/>
    <col min="4" max="4" width="17.28515625" style="1" customWidth="1"/>
    <col min="5" max="5" width="15.140625" style="1" customWidth="1"/>
    <col min="6" max="6" width="21.7109375" style="1" customWidth="1"/>
    <col min="7" max="9" width="13.7109375" style="1" customWidth="1"/>
    <col min="10" max="10" width="47" style="1" customWidth="1"/>
    <col min="11" max="16384" width="9.140625" style="1"/>
  </cols>
  <sheetData>
    <row r="1" spans="1:11">
      <c r="J1" s="529" t="s">
        <v>1320</v>
      </c>
      <c r="K1" s="2"/>
    </row>
    <row r="3" spans="1:11">
      <c r="A3" s="791" t="s">
        <v>18</v>
      </c>
      <c r="B3" s="791"/>
      <c r="C3" s="812" t="s">
        <v>396</v>
      </c>
      <c r="D3" s="812"/>
      <c r="E3" s="812"/>
      <c r="F3" s="213"/>
      <c r="G3" s="213"/>
      <c r="H3" s="213"/>
      <c r="I3" s="213"/>
      <c r="J3" s="213"/>
    </row>
    <row r="4" spans="1:11">
      <c r="A4" s="789" t="s">
        <v>20</v>
      </c>
      <c r="B4" s="790"/>
      <c r="C4" s="812" t="s">
        <v>396</v>
      </c>
      <c r="D4" s="812"/>
      <c r="E4" s="812"/>
      <c r="F4" s="213"/>
      <c r="G4" s="213"/>
      <c r="H4" s="213"/>
      <c r="I4" s="213"/>
      <c r="J4" s="209"/>
    </row>
    <row r="5" spans="1:11">
      <c r="A5" s="791" t="s">
        <v>21</v>
      </c>
      <c r="B5" s="791"/>
      <c r="C5" s="813"/>
      <c r="D5" s="813"/>
      <c r="E5" s="813"/>
      <c r="F5" s="213"/>
      <c r="G5" s="213"/>
      <c r="H5" s="213"/>
      <c r="I5" s="213"/>
      <c r="J5" s="213"/>
    </row>
    <row r="6" spans="1:11">
      <c r="A6" s="808" t="s">
        <v>1715</v>
      </c>
      <c r="B6" s="808"/>
      <c r="C6" s="808"/>
      <c r="D6" s="808"/>
      <c r="E6" s="808"/>
      <c r="F6" s="808"/>
      <c r="G6" s="808"/>
      <c r="H6" s="808"/>
      <c r="I6" s="808"/>
      <c r="J6" s="808"/>
    </row>
    <row r="7" spans="1:11">
      <c r="A7" s="795" t="s">
        <v>23</v>
      </c>
      <c r="B7" s="795"/>
      <c r="C7" s="795"/>
      <c r="D7" s="795"/>
      <c r="E7" s="795"/>
      <c r="F7" s="795"/>
      <c r="G7" s="795"/>
      <c r="H7" s="795"/>
      <c r="I7" s="795"/>
      <c r="J7" s="795"/>
    </row>
    <row r="8" spans="1:11">
      <c r="A8" s="3"/>
      <c r="B8" s="3"/>
      <c r="C8" s="3"/>
      <c r="D8" s="3"/>
      <c r="E8" s="3"/>
      <c r="F8" s="3"/>
      <c r="G8" s="3"/>
      <c r="H8" s="3"/>
      <c r="I8" s="3"/>
      <c r="J8" s="4" t="s">
        <v>13</v>
      </c>
    </row>
    <row r="9" spans="1:11">
      <c r="A9" s="796" t="s">
        <v>24</v>
      </c>
      <c r="B9" s="796" t="s">
        <v>25</v>
      </c>
      <c r="C9" s="796" t="s">
        <v>26</v>
      </c>
      <c r="D9" s="810" t="s">
        <v>27</v>
      </c>
      <c r="E9" s="796" t="s">
        <v>28</v>
      </c>
      <c r="F9" s="796" t="s">
        <v>29</v>
      </c>
      <c r="G9" s="798" t="s">
        <v>30</v>
      </c>
      <c r="H9" s="799"/>
      <c r="I9" s="800"/>
      <c r="J9" s="796" t="s">
        <v>1325</v>
      </c>
    </row>
    <row r="10" spans="1:11">
      <c r="A10" s="797"/>
      <c r="B10" s="797"/>
      <c r="C10" s="797"/>
      <c r="D10" s="811"/>
      <c r="E10" s="797"/>
      <c r="F10" s="797"/>
      <c r="G10" s="565">
        <v>2017</v>
      </c>
      <c r="H10" s="565">
        <v>2018</v>
      </c>
      <c r="I10" s="565">
        <v>2019</v>
      </c>
      <c r="J10" s="797"/>
    </row>
    <row r="11" spans="1:11">
      <c r="A11" s="17">
        <v>1</v>
      </c>
      <c r="B11" s="25">
        <v>2</v>
      </c>
      <c r="C11" s="25">
        <v>3</v>
      </c>
      <c r="D11" s="17">
        <v>4</v>
      </c>
      <c r="E11" s="25">
        <v>5</v>
      </c>
      <c r="F11" s="151" t="s">
        <v>32</v>
      </c>
      <c r="G11" s="151">
        <v>7</v>
      </c>
      <c r="H11" s="151">
        <v>8</v>
      </c>
      <c r="I11" s="623">
        <v>9</v>
      </c>
      <c r="J11" s="25">
        <v>10</v>
      </c>
    </row>
    <row r="12" spans="1:11" ht="31.5">
      <c r="A12" s="510">
        <v>1</v>
      </c>
      <c r="B12" s="125" t="s">
        <v>2011</v>
      </c>
      <c r="C12" s="25" t="s">
        <v>704</v>
      </c>
      <c r="D12" s="624">
        <v>1</v>
      </c>
      <c r="E12" s="625">
        <v>8459.2099999999991</v>
      </c>
      <c r="F12" s="626">
        <v>8459</v>
      </c>
      <c r="G12" s="627"/>
      <c r="H12" s="627"/>
      <c r="I12" s="626">
        <v>4230</v>
      </c>
      <c r="J12" s="25">
        <v>1150</v>
      </c>
    </row>
    <row r="13" spans="1:11" ht="31.5">
      <c r="A13" s="510">
        <v>2</v>
      </c>
      <c r="B13" s="125" t="s">
        <v>2012</v>
      </c>
      <c r="C13" s="25" t="s">
        <v>704</v>
      </c>
      <c r="D13" s="624">
        <v>1</v>
      </c>
      <c r="E13" s="625">
        <v>6215.04</v>
      </c>
      <c r="F13" s="626">
        <v>6215</v>
      </c>
      <c r="G13" s="627"/>
      <c r="H13" s="627"/>
      <c r="I13" s="626">
        <v>3108</v>
      </c>
      <c r="J13" s="25">
        <v>1150</v>
      </c>
    </row>
    <row r="14" spans="1:11" ht="47.25">
      <c r="A14" s="510">
        <v>3</v>
      </c>
      <c r="B14" s="125" t="s">
        <v>1716</v>
      </c>
      <c r="C14" s="25" t="s">
        <v>1717</v>
      </c>
      <c r="D14" s="624">
        <v>1</v>
      </c>
      <c r="E14" s="625">
        <v>3000</v>
      </c>
      <c r="F14" s="628">
        <v>3000</v>
      </c>
      <c r="G14" s="627"/>
      <c r="H14" s="627"/>
      <c r="I14" s="626">
        <v>3000</v>
      </c>
      <c r="J14" s="25" t="s">
        <v>1718</v>
      </c>
    </row>
    <row r="15" spans="1:11">
      <c r="A15" s="510">
        <v>4</v>
      </c>
      <c r="B15" s="125" t="s">
        <v>1049</v>
      </c>
      <c r="C15" s="25" t="s">
        <v>704</v>
      </c>
      <c r="D15" s="624">
        <v>1</v>
      </c>
      <c r="E15" s="625">
        <v>1500</v>
      </c>
      <c r="F15" s="628">
        <v>1500</v>
      </c>
      <c r="G15" s="627"/>
      <c r="H15" s="627"/>
      <c r="I15" s="626">
        <v>1500</v>
      </c>
      <c r="J15" s="25">
        <v>1150</v>
      </c>
    </row>
    <row r="16" spans="1:11" ht="47.25">
      <c r="A16" s="510">
        <v>5</v>
      </c>
      <c r="B16" s="125" t="s">
        <v>1719</v>
      </c>
      <c r="C16" s="25" t="s">
        <v>1720</v>
      </c>
      <c r="D16" s="624">
        <v>1</v>
      </c>
      <c r="E16" s="625">
        <v>3000</v>
      </c>
      <c r="F16" s="626">
        <v>3000</v>
      </c>
      <c r="G16" s="627"/>
      <c r="H16" s="627"/>
      <c r="I16" s="626">
        <v>2662</v>
      </c>
      <c r="J16" s="25" t="s">
        <v>1721</v>
      </c>
    </row>
    <row r="17" spans="1:10" ht="63">
      <c r="A17" s="510">
        <v>6</v>
      </c>
      <c r="B17" s="125" t="s">
        <v>1722</v>
      </c>
      <c r="C17" s="25" t="s">
        <v>704</v>
      </c>
      <c r="D17" s="624">
        <v>4</v>
      </c>
      <c r="E17" s="625">
        <v>500</v>
      </c>
      <c r="F17" s="626">
        <v>2000</v>
      </c>
      <c r="G17" s="627"/>
      <c r="H17" s="627"/>
      <c r="I17" s="626">
        <v>2000</v>
      </c>
      <c r="J17" s="25">
        <v>1150</v>
      </c>
    </row>
    <row r="18" spans="1:10" ht="31.5">
      <c r="A18" s="510">
        <v>7</v>
      </c>
      <c r="B18" s="125" t="s">
        <v>1723</v>
      </c>
      <c r="C18" s="25" t="s">
        <v>704</v>
      </c>
      <c r="D18" s="624">
        <v>2</v>
      </c>
      <c r="E18" s="625">
        <v>1000</v>
      </c>
      <c r="F18" s="626">
        <v>2000</v>
      </c>
      <c r="G18" s="627"/>
      <c r="H18" s="627"/>
      <c r="I18" s="626">
        <v>2000</v>
      </c>
      <c r="J18" s="25">
        <v>1150</v>
      </c>
    </row>
    <row r="19" spans="1:10">
      <c r="A19" s="510">
        <v>8</v>
      </c>
      <c r="B19" s="125" t="s">
        <v>415</v>
      </c>
      <c r="C19" s="25" t="s">
        <v>704</v>
      </c>
      <c r="D19" s="624">
        <v>1</v>
      </c>
      <c r="E19" s="625">
        <v>1500</v>
      </c>
      <c r="F19" s="626">
        <v>1500</v>
      </c>
      <c r="G19" s="627"/>
      <c r="H19" s="627"/>
      <c r="I19" s="626">
        <v>1500</v>
      </c>
      <c r="J19" s="25">
        <v>1150</v>
      </c>
    </row>
    <row r="20" spans="1:10" ht="47.25">
      <c r="A20" s="510">
        <v>9</v>
      </c>
      <c r="B20" s="125" t="s">
        <v>1062</v>
      </c>
      <c r="C20" s="23" t="s">
        <v>704</v>
      </c>
      <c r="D20" s="624"/>
      <c r="E20" s="625"/>
      <c r="F20" s="626">
        <v>15000</v>
      </c>
      <c r="G20" s="627"/>
      <c r="H20" s="627"/>
      <c r="I20" s="626">
        <v>15000</v>
      </c>
      <c r="J20" s="25">
        <v>1150</v>
      </c>
    </row>
    <row r="21" spans="1:10">
      <c r="A21" s="126"/>
      <c r="B21" s="793" t="s">
        <v>41</v>
      </c>
      <c r="C21" s="793"/>
      <c r="D21" s="793"/>
      <c r="E21" s="793"/>
      <c r="F21" s="629">
        <f>SUM(F12:F20)</f>
        <v>42674</v>
      </c>
      <c r="G21" s="629"/>
      <c r="H21" s="629"/>
      <c r="I21" s="629">
        <f>SUM(I12:I20)</f>
        <v>35000</v>
      </c>
      <c r="J21" s="126"/>
    </row>
  </sheetData>
  <mergeCells count="17">
    <mergeCell ref="B21:E21"/>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dimension ref="A1:BWO46"/>
  <sheetViews>
    <sheetView topLeftCell="A19" workbookViewId="0">
      <selection activeCell="A4" sqref="A4:O4"/>
    </sheetView>
  </sheetViews>
  <sheetFormatPr defaultRowHeight="15.75"/>
  <cols>
    <col min="1" max="1" width="5.28515625" style="61" bestFit="1" customWidth="1"/>
    <col min="2" max="2" width="16.5703125" style="101" customWidth="1"/>
    <col min="3" max="3" width="72.42578125" style="61" customWidth="1"/>
    <col min="4" max="4" width="42" style="103" customWidth="1"/>
    <col min="5" max="5" width="13.140625" style="104" bestFit="1" customWidth="1"/>
    <col min="6" max="6" width="10.5703125" style="104" customWidth="1"/>
    <col min="7" max="11" width="13.140625" style="104" hidden="1" customWidth="1"/>
    <col min="12" max="12" width="9.28515625" style="104" hidden="1" customWidth="1"/>
    <col min="13" max="13" width="14.28515625" style="104" hidden="1" customWidth="1"/>
    <col min="14" max="14" width="9.28515625" style="104" hidden="1" customWidth="1"/>
    <col min="15" max="15" width="14.28515625" style="104" bestFit="1" customWidth="1"/>
    <col min="16" max="16" width="9.5703125" style="60" bestFit="1" customWidth="1"/>
    <col min="17" max="1965" width="9.140625" style="60"/>
    <col min="1966" max="16384" width="9.140625" style="61"/>
  </cols>
  <sheetData>
    <row r="1" spans="1:1965" ht="16.5" thickBot="1">
      <c r="O1" s="212" t="s">
        <v>1319</v>
      </c>
    </row>
    <row r="2" spans="1:1965">
      <c r="A2" s="1053" t="s">
        <v>416</v>
      </c>
      <c r="B2" s="1054"/>
      <c r="C2" s="1054"/>
      <c r="D2" s="1054"/>
      <c r="E2" s="1054"/>
      <c r="F2" s="1054"/>
      <c r="G2" s="1054"/>
      <c r="H2" s="1054"/>
      <c r="I2" s="1054"/>
      <c r="J2" s="1054"/>
      <c r="K2" s="1054"/>
      <c r="L2" s="1054"/>
      <c r="M2" s="1054"/>
      <c r="N2" s="1054"/>
      <c r="O2" s="1055"/>
    </row>
    <row r="3" spans="1:1965" ht="31.5" customHeight="1">
      <c r="A3" s="1056" t="s">
        <v>417</v>
      </c>
      <c r="B3" s="1057"/>
      <c r="C3" s="1057"/>
      <c r="D3" s="1057"/>
      <c r="E3" s="1057"/>
      <c r="F3" s="1057"/>
      <c r="G3" s="1057"/>
      <c r="H3" s="1057"/>
      <c r="I3" s="1057"/>
      <c r="J3" s="1057"/>
      <c r="K3" s="1057"/>
      <c r="L3" s="1057"/>
      <c r="M3" s="1057"/>
      <c r="N3" s="1057"/>
      <c r="O3" s="1058"/>
    </row>
    <row r="4" spans="1:1965" ht="51" customHeight="1">
      <c r="A4" s="1056" t="s">
        <v>418</v>
      </c>
      <c r="B4" s="1057"/>
      <c r="C4" s="1057"/>
      <c r="D4" s="1057"/>
      <c r="E4" s="1057"/>
      <c r="F4" s="1057"/>
      <c r="G4" s="1057"/>
      <c r="H4" s="1057"/>
      <c r="I4" s="1057"/>
      <c r="J4" s="1057"/>
      <c r="K4" s="1057"/>
      <c r="L4" s="1057"/>
      <c r="M4" s="1057"/>
      <c r="N4" s="1057"/>
      <c r="O4" s="1058"/>
    </row>
    <row r="5" spans="1:1965" ht="16.5" customHeight="1" thickBot="1">
      <c r="A5" s="1059" t="s">
        <v>419</v>
      </c>
      <c r="B5" s="1060"/>
      <c r="C5" s="1060"/>
      <c r="D5" s="1060"/>
      <c r="E5" s="1060"/>
      <c r="F5" s="1060"/>
      <c r="G5" s="1060"/>
      <c r="H5" s="1060"/>
      <c r="I5" s="1060"/>
      <c r="J5" s="1060"/>
      <c r="K5" s="1060"/>
      <c r="L5" s="1060"/>
      <c r="M5" s="1060"/>
      <c r="N5" s="1060"/>
      <c r="O5" s="1061"/>
    </row>
    <row r="6" spans="1:1965" ht="21.75" thickBot="1">
      <c r="A6" s="62" t="s">
        <v>420</v>
      </c>
      <c r="B6" s="63" t="s">
        <v>421</v>
      </c>
      <c r="C6" s="64" t="s">
        <v>422</v>
      </c>
      <c r="D6" s="65" t="s">
        <v>423</v>
      </c>
      <c r="E6" s="1062" t="s">
        <v>424</v>
      </c>
      <c r="F6" s="1063"/>
      <c r="G6" s="1063"/>
      <c r="H6" s="1063"/>
      <c r="I6" s="1063"/>
      <c r="J6" s="1063"/>
      <c r="K6" s="1063"/>
      <c r="L6" s="1063"/>
      <c r="M6" s="1063"/>
      <c r="N6" s="1063"/>
      <c r="O6" s="1064"/>
    </row>
    <row r="7" spans="1:1965" s="68" customFormat="1" ht="16.5" thickBot="1">
      <c r="A7" s="1049" t="s">
        <v>425</v>
      </c>
      <c r="B7" s="1050"/>
      <c r="C7" s="1050"/>
      <c r="D7" s="1051"/>
      <c r="E7" s="1041">
        <v>2017</v>
      </c>
      <c r="F7" s="1052"/>
      <c r="G7" s="1041">
        <v>2018</v>
      </c>
      <c r="H7" s="1052"/>
      <c r="I7" s="1041">
        <v>2019</v>
      </c>
      <c r="J7" s="1052"/>
      <c r="K7" s="1041">
        <v>2020</v>
      </c>
      <c r="L7" s="1052"/>
      <c r="M7" s="1041">
        <v>2021</v>
      </c>
      <c r="N7" s="1042"/>
      <c r="O7" s="66" t="s">
        <v>426</v>
      </c>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7"/>
      <c r="PF7" s="67"/>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7"/>
      <c r="SL7" s="67"/>
      <c r="SM7" s="67"/>
      <c r="SN7" s="67"/>
      <c r="SO7" s="67"/>
      <c r="SP7" s="67"/>
      <c r="SQ7" s="67"/>
      <c r="SR7" s="67"/>
      <c r="SS7" s="67"/>
      <c r="ST7" s="67"/>
      <c r="SU7" s="67"/>
      <c r="SV7" s="67"/>
      <c r="SW7" s="67"/>
      <c r="SX7" s="67"/>
      <c r="SY7" s="67"/>
      <c r="SZ7" s="67"/>
      <c r="TA7" s="67"/>
      <c r="TB7" s="67"/>
      <c r="TC7" s="67"/>
      <c r="TD7" s="67"/>
      <c r="TE7" s="67"/>
      <c r="TF7" s="67"/>
      <c r="TG7" s="67"/>
      <c r="TH7" s="67"/>
      <c r="TI7" s="67"/>
      <c r="TJ7" s="67"/>
      <c r="TK7" s="67"/>
      <c r="TL7" s="67"/>
      <c r="TM7" s="67"/>
      <c r="TN7" s="67"/>
      <c r="TO7" s="67"/>
      <c r="TP7" s="67"/>
      <c r="TQ7" s="67"/>
      <c r="TR7" s="67"/>
      <c r="TS7" s="67"/>
      <c r="TT7" s="67"/>
      <c r="TU7" s="67"/>
      <c r="TV7" s="67"/>
      <c r="TW7" s="67"/>
      <c r="TX7" s="67"/>
      <c r="TY7" s="67"/>
      <c r="TZ7" s="67"/>
      <c r="UA7" s="67"/>
      <c r="UB7" s="67"/>
      <c r="UC7" s="67"/>
      <c r="UD7" s="67"/>
      <c r="UE7" s="67"/>
      <c r="UF7" s="67"/>
      <c r="UG7" s="67"/>
      <c r="UH7" s="67"/>
      <c r="UI7" s="67"/>
      <c r="UJ7" s="67"/>
      <c r="UK7" s="67"/>
      <c r="UL7" s="67"/>
      <c r="UM7" s="67"/>
      <c r="UN7" s="67"/>
      <c r="UO7" s="67"/>
      <c r="UP7" s="67"/>
      <c r="UQ7" s="67"/>
      <c r="UR7" s="67"/>
      <c r="US7" s="67"/>
      <c r="UT7" s="67"/>
      <c r="UU7" s="67"/>
      <c r="UV7" s="67"/>
      <c r="UW7" s="67"/>
      <c r="UX7" s="67"/>
      <c r="UY7" s="67"/>
      <c r="UZ7" s="67"/>
      <c r="VA7" s="67"/>
      <c r="VB7" s="67"/>
      <c r="VC7" s="67"/>
      <c r="VD7" s="67"/>
      <c r="VE7" s="67"/>
      <c r="VF7" s="67"/>
      <c r="VG7" s="67"/>
      <c r="VH7" s="67"/>
      <c r="VI7" s="67"/>
      <c r="VJ7" s="67"/>
      <c r="VK7" s="67"/>
      <c r="VL7" s="67"/>
      <c r="VM7" s="67"/>
      <c r="VN7" s="67"/>
      <c r="VO7" s="67"/>
      <c r="VP7" s="67"/>
      <c r="VQ7" s="67"/>
      <c r="VR7" s="67"/>
      <c r="VS7" s="67"/>
      <c r="VT7" s="67"/>
      <c r="VU7" s="67"/>
      <c r="VV7" s="67"/>
      <c r="VW7" s="67"/>
      <c r="VX7" s="67"/>
      <c r="VY7" s="67"/>
      <c r="VZ7" s="67"/>
      <c r="WA7" s="67"/>
      <c r="WB7" s="67"/>
      <c r="WC7" s="67"/>
      <c r="WD7" s="67"/>
      <c r="WE7" s="67"/>
      <c r="WF7" s="67"/>
      <c r="WG7" s="67"/>
      <c r="WH7" s="67"/>
      <c r="WI7" s="67"/>
      <c r="WJ7" s="67"/>
      <c r="WK7" s="67"/>
      <c r="WL7" s="67"/>
      <c r="WM7" s="67"/>
      <c r="WN7" s="67"/>
      <c r="WO7" s="67"/>
      <c r="WP7" s="67"/>
      <c r="WQ7" s="67"/>
      <c r="WR7" s="67"/>
      <c r="WS7" s="67"/>
      <c r="WT7" s="67"/>
      <c r="WU7" s="67"/>
      <c r="WV7" s="67"/>
      <c r="WW7" s="67"/>
      <c r="WX7" s="67"/>
      <c r="WY7" s="67"/>
      <c r="WZ7" s="67"/>
      <c r="XA7" s="67"/>
      <c r="XB7" s="67"/>
      <c r="XC7" s="67"/>
      <c r="XD7" s="67"/>
      <c r="XE7" s="67"/>
      <c r="XF7" s="67"/>
      <c r="XG7" s="67"/>
      <c r="XH7" s="67"/>
      <c r="XI7" s="67"/>
      <c r="XJ7" s="67"/>
      <c r="XK7" s="67"/>
      <c r="XL7" s="67"/>
      <c r="XM7" s="67"/>
      <c r="XN7" s="67"/>
      <c r="XO7" s="67"/>
      <c r="XP7" s="67"/>
      <c r="XQ7" s="67"/>
      <c r="XR7" s="67"/>
      <c r="XS7" s="67"/>
      <c r="XT7" s="67"/>
      <c r="XU7" s="67"/>
      <c r="XV7" s="67"/>
      <c r="XW7" s="67"/>
      <c r="XX7" s="67"/>
      <c r="XY7" s="67"/>
      <c r="XZ7" s="67"/>
      <c r="YA7" s="67"/>
      <c r="YB7" s="67"/>
      <c r="YC7" s="67"/>
      <c r="YD7" s="67"/>
      <c r="YE7" s="67"/>
      <c r="YF7" s="67"/>
      <c r="YG7" s="67"/>
      <c r="YH7" s="67"/>
      <c r="YI7" s="67"/>
      <c r="YJ7" s="67"/>
      <c r="YK7" s="67"/>
      <c r="YL7" s="67"/>
      <c r="YM7" s="67"/>
      <c r="YN7" s="67"/>
      <c r="YO7" s="67"/>
      <c r="YP7" s="67"/>
      <c r="YQ7" s="67"/>
      <c r="YR7" s="67"/>
      <c r="YS7" s="67"/>
      <c r="YT7" s="67"/>
      <c r="YU7" s="67"/>
      <c r="YV7" s="67"/>
      <c r="YW7" s="67"/>
      <c r="YX7" s="67"/>
      <c r="YY7" s="67"/>
      <c r="YZ7" s="67"/>
      <c r="ZA7" s="67"/>
      <c r="ZB7" s="67"/>
      <c r="ZC7" s="67"/>
      <c r="ZD7" s="67"/>
      <c r="ZE7" s="67"/>
      <c r="ZF7" s="67"/>
      <c r="ZG7" s="67"/>
      <c r="ZH7" s="67"/>
      <c r="ZI7" s="67"/>
      <c r="ZJ7" s="67"/>
      <c r="ZK7" s="67"/>
      <c r="ZL7" s="67"/>
      <c r="ZM7" s="67"/>
      <c r="ZN7" s="67"/>
      <c r="ZO7" s="67"/>
      <c r="ZP7" s="67"/>
      <c r="ZQ7" s="67"/>
      <c r="ZR7" s="67"/>
      <c r="ZS7" s="67"/>
      <c r="ZT7" s="67"/>
      <c r="ZU7" s="67"/>
      <c r="ZV7" s="67"/>
      <c r="ZW7" s="67"/>
      <c r="ZX7" s="67"/>
      <c r="ZY7" s="67"/>
      <c r="ZZ7" s="67"/>
      <c r="AAA7" s="67"/>
      <c r="AAB7" s="67"/>
      <c r="AAC7" s="67"/>
      <c r="AAD7" s="67"/>
      <c r="AAE7" s="67"/>
      <c r="AAF7" s="67"/>
      <c r="AAG7" s="67"/>
      <c r="AAH7" s="67"/>
      <c r="AAI7" s="67"/>
      <c r="AAJ7" s="67"/>
      <c r="AAK7" s="67"/>
      <c r="AAL7" s="67"/>
      <c r="AAM7" s="67"/>
      <c r="AAN7" s="67"/>
      <c r="AAO7" s="67"/>
      <c r="AAP7" s="67"/>
      <c r="AAQ7" s="67"/>
      <c r="AAR7" s="67"/>
      <c r="AAS7" s="67"/>
      <c r="AAT7" s="67"/>
      <c r="AAU7" s="67"/>
      <c r="AAV7" s="67"/>
      <c r="AAW7" s="67"/>
      <c r="AAX7" s="67"/>
      <c r="AAY7" s="67"/>
      <c r="AAZ7" s="67"/>
      <c r="ABA7" s="67"/>
      <c r="ABB7" s="67"/>
      <c r="ABC7" s="67"/>
      <c r="ABD7" s="67"/>
      <c r="ABE7" s="67"/>
      <c r="ABF7" s="67"/>
      <c r="ABG7" s="67"/>
      <c r="ABH7" s="67"/>
      <c r="ABI7" s="67"/>
      <c r="ABJ7" s="67"/>
      <c r="ABK7" s="67"/>
      <c r="ABL7" s="67"/>
      <c r="ABM7" s="67"/>
      <c r="ABN7" s="67"/>
      <c r="ABO7" s="67"/>
      <c r="ABP7" s="67"/>
      <c r="ABQ7" s="67"/>
      <c r="ABR7" s="67"/>
      <c r="ABS7" s="67"/>
      <c r="ABT7" s="67"/>
      <c r="ABU7" s="67"/>
      <c r="ABV7" s="67"/>
      <c r="ABW7" s="67"/>
      <c r="ABX7" s="67"/>
      <c r="ABY7" s="67"/>
      <c r="ABZ7" s="67"/>
      <c r="ACA7" s="67"/>
      <c r="ACB7" s="67"/>
      <c r="ACC7" s="67"/>
      <c r="ACD7" s="67"/>
      <c r="ACE7" s="67"/>
      <c r="ACF7" s="67"/>
      <c r="ACG7" s="67"/>
      <c r="ACH7" s="67"/>
      <c r="ACI7" s="67"/>
      <c r="ACJ7" s="67"/>
      <c r="ACK7" s="67"/>
      <c r="ACL7" s="67"/>
      <c r="ACM7" s="67"/>
      <c r="ACN7" s="67"/>
      <c r="ACO7" s="67"/>
      <c r="ACP7" s="67"/>
      <c r="ACQ7" s="67"/>
      <c r="ACR7" s="67"/>
      <c r="ACS7" s="67"/>
      <c r="ACT7" s="67"/>
      <c r="ACU7" s="67"/>
      <c r="ACV7" s="67"/>
      <c r="ACW7" s="67"/>
      <c r="ACX7" s="67"/>
      <c r="ACY7" s="67"/>
      <c r="ACZ7" s="67"/>
      <c r="ADA7" s="67"/>
      <c r="ADB7" s="67"/>
      <c r="ADC7" s="67"/>
      <c r="ADD7" s="67"/>
      <c r="ADE7" s="67"/>
      <c r="ADF7" s="67"/>
      <c r="ADG7" s="67"/>
      <c r="ADH7" s="67"/>
      <c r="ADI7" s="67"/>
      <c r="ADJ7" s="67"/>
      <c r="ADK7" s="67"/>
      <c r="ADL7" s="67"/>
      <c r="ADM7" s="67"/>
      <c r="ADN7" s="67"/>
      <c r="ADO7" s="67"/>
      <c r="ADP7" s="67"/>
      <c r="ADQ7" s="67"/>
      <c r="ADR7" s="67"/>
      <c r="ADS7" s="67"/>
      <c r="ADT7" s="67"/>
      <c r="ADU7" s="67"/>
      <c r="ADV7" s="67"/>
      <c r="ADW7" s="67"/>
      <c r="ADX7" s="67"/>
      <c r="ADY7" s="67"/>
      <c r="ADZ7" s="67"/>
      <c r="AEA7" s="67"/>
      <c r="AEB7" s="67"/>
      <c r="AEC7" s="67"/>
      <c r="AED7" s="67"/>
      <c r="AEE7" s="67"/>
      <c r="AEF7" s="67"/>
      <c r="AEG7" s="67"/>
      <c r="AEH7" s="67"/>
      <c r="AEI7" s="67"/>
      <c r="AEJ7" s="67"/>
      <c r="AEK7" s="67"/>
      <c r="AEL7" s="67"/>
      <c r="AEM7" s="67"/>
      <c r="AEN7" s="67"/>
      <c r="AEO7" s="67"/>
      <c r="AEP7" s="67"/>
      <c r="AEQ7" s="67"/>
      <c r="AER7" s="67"/>
      <c r="AES7" s="67"/>
      <c r="AET7" s="67"/>
      <c r="AEU7" s="67"/>
      <c r="AEV7" s="67"/>
      <c r="AEW7" s="67"/>
      <c r="AEX7" s="67"/>
      <c r="AEY7" s="67"/>
      <c r="AEZ7" s="67"/>
      <c r="AFA7" s="67"/>
      <c r="AFB7" s="67"/>
      <c r="AFC7" s="67"/>
      <c r="AFD7" s="67"/>
      <c r="AFE7" s="67"/>
      <c r="AFF7" s="67"/>
      <c r="AFG7" s="67"/>
      <c r="AFH7" s="67"/>
      <c r="AFI7" s="67"/>
      <c r="AFJ7" s="67"/>
      <c r="AFK7" s="67"/>
      <c r="AFL7" s="67"/>
      <c r="AFM7" s="67"/>
      <c r="AFN7" s="67"/>
      <c r="AFO7" s="67"/>
      <c r="AFP7" s="67"/>
      <c r="AFQ7" s="67"/>
      <c r="AFR7" s="67"/>
      <c r="AFS7" s="67"/>
      <c r="AFT7" s="67"/>
      <c r="AFU7" s="67"/>
      <c r="AFV7" s="67"/>
      <c r="AFW7" s="67"/>
      <c r="AFX7" s="67"/>
      <c r="AFY7" s="67"/>
      <c r="AFZ7" s="67"/>
      <c r="AGA7" s="67"/>
      <c r="AGB7" s="67"/>
      <c r="AGC7" s="67"/>
      <c r="AGD7" s="67"/>
      <c r="AGE7" s="67"/>
      <c r="AGF7" s="67"/>
      <c r="AGG7" s="67"/>
      <c r="AGH7" s="67"/>
      <c r="AGI7" s="67"/>
      <c r="AGJ7" s="67"/>
      <c r="AGK7" s="67"/>
      <c r="AGL7" s="67"/>
      <c r="AGM7" s="67"/>
      <c r="AGN7" s="67"/>
      <c r="AGO7" s="67"/>
      <c r="AGP7" s="67"/>
      <c r="AGQ7" s="67"/>
      <c r="AGR7" s="67"/>
      <c r="AGS7" s="67"/>
      <c r="AGT7" s="67"/>
      <c r="AGU7" s="67"/>
      <c r="AGV7" s="67"/>
      <c r="AGW7" s="67"/>
      <c r="AGX7" s="67"/>
      <c r="AGY7" s="67"/>
      <c r="AGZ7" s="67"/>
      <c r="AHA7" s="67"/>
      <c r="AHB7" s="67"/>
      <c r="AHC7" s="67"/>
      <c r="AHD7" s="67"/>
      <c r="AHE7" s="67"/>
      <c r="AHF7" s="67"/>
      <c r="AHG7" s="67"/>
      <c r="AHH7" s="67"/>
      <c r="AHI7" s="67"/>
      <c r="AHJ7" s="67"/>
      <c r="AHK7" s="67"/>
      <c r="AHL7" s="67"/>
      <c r="AHM7" s="67"/>
      <c r="AHN7" s="67"/>
      <c r="AHO7" s="67"/>
      <c r="AHP7" s="67"/>
      <c r="AHQ7" s="67"/>
      <c r="AHR7" s="67"/>
      <c r="AHS7" s="67"/>
      <c r="AHT7" s="67"/>
      <c r="AHU7" s="67"/>
      <c r="AHV7" s="67"/>
      <c r="AHW7" s="67"/>
      <c r="AHX7" s="67"/>
      <c r="AHY7" s="67"/>
      <c r="AHZ7" s="67"/>
      <c r="AIA7" s="67"/>
      <c r="AIB7" s="67"/>
      <c r="AIC7" s="67"/>
      <c r="AID7" s="67"/>
      <c r="AIE7" s="67"/>
      <c r="AIF7" s="67"/>
      <c r="AIG7" s="67"/>
      <c r="AIH7" s="67"/>
      <c r="AII7" s="67"/>
      <c r="AIJ7" s="67"/>
      <c r="AIK7" s="67"/>
      <c r="AIL7" s="67"/>
      <c r="AIM7" s="67"/>
      <c r="AIN7" s="67"/>
      <c r="AIO7" s="67"/>
      <c r="AIP7" s="67"/>
      <c r="AIQ7" s="67"/>
      <c r="AIR7" s="67"/>
      <c r="AIS7" s="67"/>
      <c r="AIT7" s="67"/>
      <c r="AIU7" s="67"/>
      <c r="AIV7" s="67"/>
      <c r="AIW7" s="67"/>
      <c r="AIX7" s="67"/>
      <c r="AIY7" s="67"/>
      <c r="AIZ7" s="67"/>
      <c r="AJA7" s="67"/>
      <c r="AJB7" s="67"/>
      <c r="AJC7" s="67"/>
      <c r="AJD7" s="67"/>
      <c r="AJE7" s="67"/>
      <c r="AJF7" s="67"/>
      <c r="AJG7" s="67"/>
      <c r="AJH7" s="67"/>
      <c r="AJI7" s="67"/>
      <c r="AJJ7" s="67"/>
      <c r="AJK7" s="67"/>
      <c r="AJL7" s="67"/>
      <c r="AJM7" s="67"/>
      <c r="AJN7" s="67"/>
      <c r="AJO7" s="67"/>
      <c r="AJP7" s="67"/>
      <c r="AJQ7" s="67"/>
      <c r="AJR7" s="67"/>
      <c r="AJS7" s="67"/>
      <c r="AJT7" s="67"/>
      <c r="AJU7" s="67"/>
      <c r="AJV7" s="67"/>
      <c r="AJW7" s="67"/>
      <c r="AJX7" s="67"/>
      <c r="AJY7" s="67"/>
      <c r="AJZ7" s="67"/>
      <c r="AKA7" s="67"/>
      <c r="AKB7" s="67"/>
      <c r="AKC7" s="67"/>
      <c r="AKD7" s="67"/>
      <c r="AKE7" s="67"/>
      <c r="AKF7" s="67"/>
      <c r="AKG7" s="67"/>
      <c r="AKH7" s="67"/>
      <c r="AKI7" s="67"/>
      <c r="AKJ7" s="67"/>
      <c r="AKK7" s="67"/>
      <c r="AKL7" s="67"/>
      <c r="AKM7" s="67"/>
      <c r="AKN7" s="67"/>
      <c r="AKO7" s="67"/>
      <c r="AKP7" s="67"/>
      <c r="AKQ7" s="67"/>
      <c r="AKR7" s="67"/>
      <c r="AKS7" s="67"/>
      <c r="AKT7" s="67"/>
      <c r="AKU7" s="67"/>
      <c r="AKV7" s="67"/>
      <c r="AKW7" s="67"/>
      <c r="AKX7" s="67"/>
      <c r="AKY7" s="67"/>
      <c r="AKZ7" s="67"/>
      <c r="ALA7" s="67"/>
      <c r="ALB7" s="67"/>
      <c r="ALC7" s="67"/>
      <c r="ALD7" s="67"/>
      <c r="ALE7" s="67"/>
      <c r="ALF7" s="67"/>
      <c r="ALG7" s="67"/>
      <c r="ALH7" s="67"/>
      <c r="ALI7" s="67"/>
      <c r="ALJ7" s="67"/>
      <c r="ALK7" s="67"/>
      <c r="ALL7" s="67"/>
      <c r="ALM7" s="67"/>
      <c r="ALN7" s="67"/>
      <c r="ALO7" s="67"/>
      <c r="ALP7" s="67"/>
      <c r="ALQ7" s="67"/>
      <c r="ALR7" s="67"/>
      <c r="ALS7" s="67"/>
      <c r="ALT7" s="67"/>
      <c r="ALU7" s="67"/>
      <c r="ALV7" s="67"/>
      <c r="ALW7" s="67"/>
      <c r="ALX7" s="67"/>
      <c r="ALY7" s="67"/>
      <c r="ALZ7" s="67"/>
      <c r="AMA7" s="67"/>
      <c r="AMB7" s="67"/>
      <c r="AMC7" s="67"/>
      <c r="AMD7" s="67"/>
      <c r="AME7" s="67"/>
      <c r="AMF7" s="67"/>
      <c r="AMG7" s="67"/>
      <c r="AMH7" s="67"/>
      <c r="AMI7" s="67"/>
      <c r="AMJ7" s="67"/>
      <c r="AMK7" s="67"/>
      <c r="AML7" s="67"/>
      <c r="AMM7" s="67"/>
      <c r="AMN7" s="67"/>
      <c r="AMO7" s="67"/>
      <c r="AMP7" s="67"/>
      <c r="AMQ7" s="67"/>
      <c r="AMR7" s="67"/>
      <c r="AMS7" s="67"/>
      <c r="AMT7" s="67"/>
      <c r="AMU7" s="67"/>
      <c r="AMV7" s="67"/>
      <c r="AMW7" s="67"/>
      <c r="AMX7" s="67"/>
      <c r="AMY7" s="67"/>
      <c r="AMZ7" s="67"/>
      <c r="ANA7" s="67"/>
      <c r="ANB7" s="67"/>
      <c r="ANC7" s="67"/>
      <c r="AND7" s="67"/>
      <c r="ANE7" s="67"/>
      <c r="ANF7" s="67"/>
      <c r="ANG7" s="67"/>
      <c r="ANH7" s="67"/>
      <c r="ANI7" s="67"/>
      <c r="ANJ7" s="67"/>
      <c r="ANK7" s="67"/>
      <c r="ANL7" s="67"/>
      <c r="ANM7" s="67"/>
      <c r="ANN7" s="67"/>
      <c r="ANO7" s="67"/>
      <c r="ANP7" s="67"/>
      <c r="ANQ7" s="67"/>
      <c r="ANR7" s="67"/>
      <c r="ANS7" s="67"/>
      <c r="ANT7" s="67"/>
      <c r="ANU7" s="67"/>
      <c r="ANV7" s="67"/>
      <c r="ANW7" s="67"/>
      <c r="ANX7" s="67"/>
      <c r="ANY7" s="67"/>
      <c r="ANZ7" s="67"/>
      <c r="AOA7" s="67"/>
      <c r="AOB7" s="67"/>
      <c r="AOC7" s="67"/>
      <c r="AOD7" s="67"/>
      <c r="AOE7" s="67"/>
      <c r="AOF7" s="67"/>
      <c r="AOG7" s="67"/>
      <c r="AOH7" s="67"/>
      <c r="AOI7" s="67"/>
      <c r="AOJ7" s="67"/>
      <c r="AOK7" s="67"/>
      <c r="AOL7" s="67"/>
      <c r="AOM7" s="67"/>
      <c r="AON7" s="67"/>
      <c r="AOO7" s="67"/>
      <c r="AOP7" s="67"/>
      <c r="AOQ7" s="67"/>
      <c r="AOR7" s="67"/>
      <c r="AOS7" s="67"/>
      <c r="AOT7" s="67"/>
      <c r="AOU7" s="67"/>
      <c r="AOV7" s="67"/>
      <c r="AOW7" s="67"/>
      <c r="AOX7" s="67"/>
      <c r="AOY7" s="67"/>
      <c r="AOZ7" s="67"/>
      <c r="APA7" s="67"/>
      <c r="APB7" s="67"/>
      <c r="APC7" s="67"/>
      <c r="APD7" s="67"/>
      <c r="APE7" s="67"/>
      <c r="APF7" s="67"/>
      <c r="APG7" s="67"/>
      <c r="APH7" s="67"/>
      <c r="API7" s="67"/>
      <c r="APJ7" s="67"/>
      <c r="APK7" s="67"/>
      <c r="APL7" s="67"/>
      <c r="APM7" s="67"/>
      <c r="APN7" s="67"/>
      <c r="APO7" s="67"/>
      <c r="APP7" s="67"/>
      <c r="APQ7" s="67"/>
      <c r="APR7" s="67"/>
      <c r="APS7" s="67"/>
      <c r="APT7" s="67"/>
      <c r="APU7" s="67"/>
      <c r="APV7" s="67"/>
      <c r="APW7" s="67"/>
      <c r="APX7" s="67"/>
      <c r="APY7" s="67"/>
      <c r="APZ7" s="67"/>
      <c r="AQA7" s="67"/>
      <c r="AQB7" s="67"/>
      <c r="AQC7" s="67"/>
      <c r="AQD7" s="67"/>
      <c r="AQE7" s="67"/>
      <c r="AQF7" s="67"/>
      <c r="AQG7" s="67"/>
      <c r="AQH7" s="67"/>
      <c r="AQI7" s="67"/>
      <c r="AQJ7" s="67"/>
      <c r="AQK7" s="67"/>
      <c r="AQL7" s="67"/>
      <c r="AQM7" s="67"/>
      <c r="AQN7" s="67"/>
      <c r="AQO7" s="67"/>
      <c r="AQP7" s="67"/>
      <c r="AQQ7" s="67"/>
      <c r="AQR7" s="67"/>
      <c r="AQS7" s="67"/>
      <c r="AQT7" s="67"/>
      <c r="AQU7" s="67"/>
      <c r="AQV7" s="67"/>
      <c r="AQW7" s="67"/>
      <c r="AQX7" s="67"/>
      <c r="AQY7" s="67"/>
      <c r="AQZ7" s="67"/>
      <c r="ARA7" s="67"/>
      <c r="ARB7" s="67"/>
      <c r="ARC7" s="67"/>
      <c r="ARD7" s="67"/>
      <c r="ARE7" s="67"/>
      <c r="ARF7" s="67"/>
      <c r="ARG7" s="67"/>
      <c r="ARH7" s="67"/>
      <c r="ARI7" s="67"/>
      <c r="ARJ7" s="67"/>
      <c r="ARK7" s="67"/>
      <c r="ARL7" s="67"/>
      <c r="ARM7" s="67"/>
      <c r="ARN7" s="67"/>
      <c r="ARO7" s="67"/>
      <c r="ARP7" s="67"/>
      <c r="ARQ7" s="67"/>
      <c r="ARR7" s="67"/>
      <c r="ARS7" s="67"/>
      <c r="ART7" s="67"/>
      <c r="ARU7" s="67"/>
      <c r="ARV7" s="67"/>
      <c r="ARW7" s="67"/>
      <c r="ARX7" s="67"/>
      <c r="ARY7" s="67"/>
      <c r="ARZ7" s="67"/>
      <c r="ASA7" s="67"/>
      <c r="ASB7" s="67"/>
      <c r="ASC7" s="67"/>
      <c r="ASD7" s="67"/>
      <c r="ASE7" s="67"/>
      <c r="ASF7" s="67"/>
      <c r="ASG7" s="67"/>
      <c r="ASH7" s="67"/>
      <c r="ASI7" s="67"/>
      <c r="ASJ7" s="67"/>
      <c r="ASK7" s="67"/>
      <c r="ASL7" s="67"/>
      <c r="ASM7" s="67"/>
      <c r="ASN7" s="67"/>
      <c r="ASO7" s="67"/>
      <c r="ASP7" s="67"/>
      <c r="ASQ7" s="67"/>
      <c r="ASR7" s="67"/>
      <c r="ASS7" s="67"/>
      <c r="AST7" s="67"/>
      <c r="ASU7" s="67"/>
      <c r="ASV7" s="67"/>
      <c r="ASW7" s="67"/>
      <c r="ASX7" s="67"/>
      <c r="ASY7" s="67"/>
      <c r="ASZ7" s="67"/>
      <c r="ATA7" s="67"/>
      <c r="ATB7" s="67"/>
      <c r="ATC7" s="67"/>
      <c r="ATD7" s="67"/>
      <c r="ATE7" s="67"/>
      <c r="ATF7" s="67"/>
      <c r="ATG7" s="67"/>
      <c r="ATH7" s="67"/>
      <c r="ATI7" s="67"/>
      <c r="ATJ7" s="67"/>
      <c r="ATK7" s="67"/>
      <c r="ATL7" s="67"/>
      <c r="ATM7" s="67"/>
      <c r="ATN7" s="67"/>
      <c r="ATO7" s="67"/>
      <c r="ATP7" s="67"/>
      <c r="ATQ7" s="67"/>
      <c r="ATR7" s="67"/>
      <c r="ATS7" s="67"/>
      <c r="ATT7" s="67"/>
      <c r="ATU7" s="67"/>
      <c r="ATV7" s="67"/>
      <c r="ATW7" s="67"/>
      <c r="ATX7" s="67"/>
      <c r="ATY7" s="67"/>
      <c r="ATZ7" s="67"/>
      <c r="AUA7" s="67"/>
      <c r="AUB7" s="67"/>
      <c r="AUC7" s="67"/>
      <c r="AUD7" s="67"/>
      <c r="AUE7" s="67"/>
      <c r="AUF7" s="67"/>
      <c r="AUG7" s="67"/>
      <c r="AUH7" s="67"/>
      <c r="AUI7" s="67"/>
      <c r="AUJ7" s="67"/>
      <c r="AUK7" s="67"/>
      <c r="AUL7" s="67"/>
      <c r="AUM7" s="67"/>
      <c r="AUN7" s="67"/>
      <c r="AUO7" s="67"/>
      <c r="AUP7" s="67"/>
      <c r="AUQ7" s="67"/>
      <c r="AUR7" s="67"/>
      <c r="AUS7" s="67"/>
      <c r="AUT7" s="67"/>
      <c r="AUU7" s="67"/>
      <c r="AUV7" s="67"/>
      <c r="AUW7" s="67"/>
      <c r="AUX7" s="67"/>
      <c r="AUY7" s="67"/>
      <c r="AUZ7" s="67"/>
      <c r="AVA7" s="67"/>
      <c r="AVB7" s="67"/>
      <c r="AVC7" s="67"/>
      <c r="AVD7" s="67"/>
      <c r="AVE7" s="67"/>
      <c r="AVF7" s="67"/>
      <c r="AVG7" s="67"/>
      <c r="AVH7" s="67"/>
      <c r="AVI7" s="67"/>
      <c r="AVJ7" s="67"/>
      <c r="AVK7" s="67"/>
      <c r="AVL7" s="67"/>
      <c r="AVM7" s="67"/>
      <c r="AVN7" s="67"/>
      <c r="AVO7" s="67"/>
      <c r="AVP7" s="67"/>
      <c r="AVQ7" s="67"/>
      <c r="AVR7" s="67"/>
      <c r="AVS7" s="67"/>
      <c r="AVT7" s="67"/>
      <c r="AVU7" s="67"/>
      <c r="AVV7" s="67"/>
      <c r="AVW7" s="67"/>
      <c r="AVX7" s="67"/>
      <c r="AVY7" s="67"/>
      <c r="AVZ7" s="67"/>
      <c r="AWA7" s="67"/>
      <c r="AWB7" s="67"/>
      <c r="AWC7" s="67"/>
      <c r="AWD7" s="67"/>
      <c r="AWE7" s="67"/>
      <c r="AWF7" s="67"/>
      <c r="AWG7" s="67"/>
      <c r="AWH7" s="67"/>
      <c r="AWI7" s="67"/>
      <c r="AWJ7" s="67"/>
      <c r="AWK7" s="67"/>
      <c r="AWL7" s="67"/>
      <c r="AWM7" s="67"/>
      <c r="AWN7" s="67"/>
      <c r="AWO7" s="67"/>
      <c r="AWP7" s="67"/>
      <c r="AWQ7" s="67"/>
      <c r="AWR7" s="67"/>
      <c r="AWS7" s="67"/>
      <c r="AWT7" s="67"/>
      <c r="AWU7" s="67"/>
      <c r="AWV7" s="67"/>
      <c r="AWW7" s="67"/>
      <c r="AWX7" s="67"/>
      <c r="AWY7" s="67"/>
      <c r="AWZ7" s="67"/>
      <c r="AXA7" s="67"/>
      <c r="AXB7" s="67"/>
      <c r="AXC7" s="67"/>
      <c r="AXD7" s="67"/>
      <c r="AXE7" s="67"/>
      <c r="AXF7" s="67"/>
      <c r="AXG7" s="67"/>
      <c r="AXH7" s="67"/>
      <c r="AXI7" s="67"/>
      <c r="AXJ7" s="67"/>
      <c r="AXK7" s="67"/>
      <c r="AXL7" s="67"/>
      <c r="AXM7" s="67"/>
      <c r="AXN7" s="67"/>
      <c r="AXO7" s="67"/>
      <c r="AXP7" s="67"/>
      <c r="AXQ7" s="67"/>
      <c r="AXR7" s="67"/>
      <c r="AXS7" s="67"/>
      <c r="AXT7" s="67"/>
      <c r="AXU7" s="67"/>
      <c r="AXV7" s="67"/>
      <c r="AXW7" s="67"/>
      <c r="AXX7" s="67"/>
      <c r="AXY7" s="67"/>
      <c r="AXZ7" s="67"/>
      <c r="AYA7" s="67"/>
      <c r="AYB7" s="67"/>
      <c r="AYC7" s="67"/>
      <c r="AYD7" s="67"/>
      <c r="AYE7" s="67"/>
      <c r="AYF7" s="67"/>
      <c r="AYG7" s="67"/>
      <c r="AYH7" s="67"/>
      <c r="AYI7" s="67"/>
      <c r="AYJ7" s="67"/>
      <c r="AYK7" s="67"/>
      <c r="AYL7" s="67"/>
      <c r="AYM7" s="67"/>
      <c r="AYN7" s="67"/>
      <c r="AYO7" s="67"/>
      <c r="AYP7" s="67"/>
      <c r="AYQ7" s="67"/>
      <c r="AYR7" s="67"/>
      <c r="AYS7" s="67"/>
      <c r="AYT7" s="67"/>
      <c r="AYU7" s="67"/>
      <c r="AYV7" s="67"/>
      <c r="AYW7" s="67"/>
      <c r="AYX7" s="67"/>
      <c r="AYY7" s="67"/>
      <c r="AYZ7" s="67"/>
      <c r="AZA7" s="67"/>
      <c r="AZB7" s="67"/>
      <c r="AZC7" s="67"/>
      <c r="AZD7" s="67"/>
      <c r="AZE7" s="67"/>
      <c r="AZF7" s="67"/>
      <c r="AZG7" s="67"/>
      <c r="AZH7" s="67"/>
      <c r="AZI7" s="67"/>
      <c r="AZJ7" s="67"/>
      <c r="AZK7" s="67"/>
      <c r="AZL7" s="67"/>
      <c r="AZM7" s="67"/>
      <c r="AZN7" s="67"/>
      <c r="AZO7" s="67"/>
      <c r="AZP7" s="67"/>
      <c r="AZQ7" s="67"/>
      <c r="AZR7" s="67"/>
      <c r="AZS7" s="67"/>
      <c r="AZT7" s="67"/>
      <c r="AZU7" s="67"/>
      <c r="AZV7" s="67"/>
      <c r="AZW7" s="67"/>
      <c r="AZX7" s="67"/>
      <c r="AZY7" s="67"/>
      <c r="AZZ7" s="67"/>
      <c r="BAA7" s="67"/>
      <c r="BAB7" s="67"/>
      <c r="BAC7" s="67"/>
      <c r="BAD7" s="67"/>
      <c r="BAE7" s="67"/>
      <c r="BAF7" s="67"/>
      <c r="BAG7" s="67"/>
      <c r="BAH7" s="67"/>
      <c r="BAI7" s="67"/>
      <c r="BAJ7" s="67"/>
      <c r="BAK7" s="67"/>
      <c r="BAL7" s="67"/>
      <c r="BAM7" s="67"/>
      <c r="BAN7" s="67"/>
      <c r="BAO7" s="67"/>
      <c r="BAP7" s="67"/>
      <c r="BAQ7" s="67"/>
      <c r="BAR7" s="67"/>
      <c r="BAS7" s="67"/>
      <c r="BAT7" s="67"/>
      <c r="BAU7" s="67"/>
      <c r="BAV7" s="67"/>
      <c r="BAW7" s="67"/>
      <c r="BAX7" s="67"/>
      <c r="BAY7" s="67"/>
      <c r="BAZ7" s="67"/>
      <c r="BBA7" s="67"/>
      <c r="BBB7" s="67"/>
      <c r="BBC7" s="67"/>
      <c r="BBD7" s="67"/>
      <c r="BBE7" s="67"/>
      <c r="BBF7" s="67"/>
      <c r="BBG7" s="67"/>
      <c r="BBH7" s="67"/>
      <c r="BBI7" s="67"/>
      <c r="BBJ7" s="67"/>
      <c r="BBK7" s="67"/>
      <c r="BBL7" s="67"/>
      <c r="BBM7" s="67"/>
      <c r="BBN7" s="67"/>
      <c r="BBO7" s="67"/>
      <c r="BBP7" s="67"/>
      <c r="BBQ7" s="67"/>
      <c r="BBR7" s="67"/>
      <c r="BBS7" s="67"/>
      <c r="BBT7" s="67"/>
      <c r="BBU7" s="67"/>
      <c r="BBV7" s="67"/>
      <c r="BBW7" s="67"/>
      <c r="BBX7" s="67"/>
      <c r="BBY7" s="67"/>
      <c r="BBZ7" s="67"/>
      <c r="BCA7" s="67"/>
      <c r="BCB7" s="67"/>
      <c r="BCC7" s="67"/>
      <c r="BCD7" s="67"/>
      <c r="BCE7" s="67"/>
      <c r="BCF7" s="67"/>
      <c r="BCG7" s="67"/>
      <c r="BCH7" s="67"/>
      <c r="BCI7" s="67"/>
      <c r="BCJ7" s="67"/>
      <c r="BCK7" s="67"/>
      <c r="BCL7" s="67"/>
      <c r="BCM7" s="67"/>
      <c r="BCN7" s="67"/>
      <c r="BCO7" s="67"/>
      <c r="BCP7" s="67"/>
      <c r="BCQ7" s="67"/>
      <c r="BCR7" s="67"/>
      <c r="BCS7" s="67"/>
      <c r="BCT7" s="67"/>
      <c r="BCU7" s="67"/>
      <c r="BCV7" s="67"/>
      <c r="BCW7" s="67"/>
      <c r="BCX7" s="67"/>
      <c r="BCY7" s="67"/>
      <c r="BCZ7" s="67"/>
      <c r="BDA7" s="67"/>
      <c r="BDB7" s="67"/>
      <c r="BDC7" s="67"/>
      <c r="BDD7" s="67"/>
      <c r="BDE7" s="67"/>
      <c r="BDF7" s="67"/>
      <c r="BDG7" s="67"/>
      <c r="BDH7" s="67"/>
      <c r="BDI7" s="67"/>
      <c r="BDJ7" s="67"/>
      <c r="BDK7" s="67"/>
      <c r="BDL7" s="67"/>
      <c r="BDM7" s="67"/>
      <c r="BDN7" s="67"/>
      <c r="BDO7" s="67"/>
      <c r="BDP7" s="67"/>
      <c r="BDQ7" s="67"/>
      <c r="BDR7" s="67"/>
      <c r="BDS7" s="67"/>
      <c r="BDT7" s="67"/>
      <c r="BDU7" s="67"/>
      <c r="BDV7" s="67"/>
      <c r="BDW7" s="67"/>
      <c r="BDX7" s="67"/>
      <c r="BDY7" s="67"/>
      <c r="BDZ7" s="67"/>
      <c r="BEA7" s="67"/>
      <c r="BEB7" s="67"/>
      <c r="BEC7" s="67"/>
      <c r="BED7" s="67"/>
      <c r="BEE7" s="67"/>
      <c r="BEF7" s="67"/>
      <c r="BEG7" s="67"/>
      <c r="BEH7" s="67"/>
      <c r="BEI7" s="67"/>
      <c r="BEJ7" s="67"/>
      <c r="BEK7" s="67"/>
      <c r="BEL7" s="67"/>
      <c r="BEM7" s="67"/>
      <c r="BEN7" s="67"/>
      <c r="BEO7" s="67"/>
      <c r="BEP7" s="67"/>
      <c r="BEQ7" s="67"/>
      <c r="BER7" s="67"/>
      <c r="BES7" s="67"/>
      <c r="BET7" s="67"/>
      <c r="BEU7" s="67"/>
      <c r="BEV7" s="67"/>
      <c r="BEW7" s="67"/>
      <c r="BEX7" s="67"/>
      <c r="BEY7" s="67"/>
      <c r="BEZ7" s="67"/>
      <c r="BFA7" s="67"/>
      <c r="BFB7" s="67"/>
      <c r="BFC7" s="67"/>
      <c r="BFD7" s="67"/>
      <c r="BFE7" s="67"/>
      <c r="BFF7" s="67"/>
      <c r="BFG7" s="67"/>
      <c r="BFH7" s="67"/>
      <c r="BFI7" s="67"/>
      <c r="BFJ7" s="67"/>
      <c r="BFK7" s="67"/>
      <c r="BFL7" s="67"/>
      <c r="BFM7" s="67"/>
      <c r="BFN7" s="67"/>
      <c r="BFO7" s="67"/>
      <c r="BFP7" s="67"/>
      <c r="BFQ7" s="67"/>
      <c r="BFR7" s="67"/>
      <c r="BFS7" s="67"/>
      <c r="BFT7" s="67"/>
      <c r="BFU7" s="67"/>
      <c r="BFV7" s="67"/>
      <c r="BFW7" s="67"/>
      <c r="BFX7" s="67"/>
      <c r="BFY7" s="67"/>
      <c r="BFZ7" s="67"/>
      <c r="BGA7" s="67"/>
      <c r="BGB7" s="67"/>
      <c r="BGC7" s="67"/>
      <c r="BGD7" s="67"/>
      <c r="BGE7" s="67"/>
      <c r="BGF7" s="67"/>
      <c r="BGG7" s="67"/>
      <c r="BGH7" s="67"/>
      <c r="BGI7" s="67"/>
      <c r="BGJ7" s="67"/>
      <c r="BGK7" s="67"/>
      <c r="BGL7" s="67"/>
      <c r="BGM7" s="67"/>
      <c r="BGN7" s="67"/>
      <c r="BGO7" s="67"/>
      <c r="BGP7" s="67"/>
      <c r="BGQ7" s="67"/>
      <c r="BGR7" s="67"/>
      <c r="BGS7" s="67"/>
      <c r="BGT7" s="67"/>
      <c r="BGU7" s="67"/>
      <c r="BGV7" s="67"/>
      <c r="BGW7" s="67"/>
      <c r="BGX7" s="67"/>
      <c r="BGY7" s="67"/>
      <c r="BGZ7" s="67"/>
      <c r="BHA7" s="67"/>
      <c r="BHB7" s="67"/>
      <c r="BHC7" s="67"/>
      <c r="BHD7" s="67"/>
      <c r="BHE7" s="67"/>
      <c r="BHF7" s="67"/>
      <c r="BHG7" s="67"/>
      <c r="BHH7" s="67"/>
      <c r="BHI7" s="67"/>
      <c r="BHJ7" s="67"/>
      <c r="BHK7" s="67"/>
      <c r="BHL7" s="67"/>
      <c r="BHM7" s="67"/>
      <c r="BHN7" s="67"/>
      <c r="BHO7" s="67"/>
      <c r="BHP7" s="67"/>
      <c r="BHQ7" s="67"/>
      <c r="BHR7" s="67"/>
      <c r="BHS7" s="67"/>
      <c r="BHT7" s="67"/>
      <c r="BHU7" s="67"/>
      <c r="BHV7" s="67"/>
      <c r="BHW7" s="67"/>
      <c r="BHX7" s="67"/>
      <c r="BHY7" s="67"/>
      <c r="BHZ7" s="67"/>
      <c r="BIA7" s="67"/>
      <c r="BIB7" s="67"/>
      <c r="BIC7" s="67"/>
      <c r="BID7" s="67"/>
      <c r="BIE7" s="67"/>
      <c r="BIF7" s="67"/>
      <c r="BIG7" s="67"/>
      <c r="BIH7" s="67"/>
      <c r="BII7" s="67"/>
      <c r="BIJ7" s="67"/>
      <c r="BIK7" s="67"/>
      <c r="BIL7" s="67"/>
      <c r="BIM7" s="67"/>
      <c r="BIN7" s="67"/>
      <c r="BIO7" s="67"/>
      <c r="BIP7" s="67"/>
      <c r="BIQ7" s="67"/>
      <c r="BIR7" s="67"/>
      <c r="BIS7" s="67"/>
      <c r="BIT7" s="67"/>
      <c r="BIU7" s="67"/>
      <c r="BIV7" s="67"/>
      <c r="BIW7" s="67"/>
      <c r="BIX7" s="67"/>
      <c r="BIY7" s="67"/>
      <c r="BIZ7" s="67"/>
      <c r="BJA7" s="67"/>
      <c r="BJB7" s="67"/>
      <c r="BJC7" s="67"/>
      <c r="BJD7" s="67"/>
      <c r="BJE7" s="67"/>
      <c r="BJF7" s="67"/>
      <c r="BJG7" s="67"/>
      <c r="BJH7" s="67"/>
      <c r="BJI7" s="67"/>
      <c r="BJJ7" s="67"/>
      <c r="BJK7" s="67"/>
      <c r="BJL7" s="67"/>
      <c r="BJM7" s="67"/>
      <c r="BJN7" s="67"/>
      <c r="BJO7" s="67"/>
      <c r="BJP7" s="67"/>
      <c r="BJQ7" s="67"/>
      <c r="BJR7" s="67"/>
      <c r="BJS7" s="67"/>
      <c r="BJT7" s="67"/>
      <c r="BJU7" s="67"/>
      <c r="BJV7" s="67"/>
      <c r="BJW7" s="67"/>
      <c r="BJX7" s="67"/>
      <c r="BJY7" s="67"/>
      <c r="BJZ7" s="67"/>
      <c r="BKA7" s="67"/>
      <c r="BKB7" s="67"/>
      <c r="BKC7" s="67"/>
      <c r="BKD7" s="67"/>
      <c r="BKE7" s="67"/>
      <c r="BKF7" s="67"/>
      <c r="BKG7" s="67"/>
      <c r="BKH7" s="67"/>
      <c r="BKI7" s="67"/>
      <c r="BKJ7" s="67"/>
      <c r="BKK7" s="67"/>
      <c r="BKL7" s="67"/>
      <c r="BKM7" s="67"/>
      <c r="BKN7" s="67"/>
      <c r="BKO7" s="67"/>
      <c r="BKP7" s="67"/>
      <c r="BKQ7" s="67"/>
      <c r="BKR7" s="67"/>
      <c r="BKS7" s="67"/>
      <c r="BKT7" s="67"/>
      <c r="BKU7" s="67"/>
      <c r="BKV7" s="67"/>
      <c r="BKW7" s="67"/>
      <c r="BKX7" s="67"/>
      <c r="BKY7" s="67"/>
      <c r="BKZ7" s="67"/>
      <c r="BLA7" s="67"/>
      <c r="BLB7" s="67"/>
      <c r="BLC7" s="67"/>
      <c r="BLD7" s="67"/>
      <c r="BLE7" s="67"/>
      <c r="BLF7" s="67"/>
      <c r="BLG7" s="67"/>
      <c r="BLH7" s="67"/>
      <c r="BLI7" s="67"/>
      <c r="BLJ7" s="67"/>
      <c r="BLK7" s="67"/>
      <c r="BLL7" s="67"/>
      <c r="BLM7" s="67"/>
      <c r="BLN7" s="67"/>
      <c r="BLO7" s="67"/>
      <c r="BLP7" s="67"/>
      <c r="BLQ7" s="67"/>
      <c r="BLR7" s="67"/>
      <c r="BLS7" s="67"/>
      <c r="BLT7" s="67"/>
      <c r="BLU7" s="67"/>
      <c r="BLV7" s="67"/>
      <c r="BLW7" s="67"/>
      <c r="BLX7" s="67"/>
      <c r="BLY7" s="67"/>
      <c r="BLZ7" s="67"/>
      <c r="BMA7" s="67"/>
      <c r="BMB7" s="67"/>
      <c r="BMC7" s="67"/>
      <c r="BMD7" s="67"/>
      <c r="BME7" s="67"/>
      <c r="BMF7" s="67"/>
      <c r="BMG7" s="67"/>
      <c r="BMH7" s="67"/>
      <c r="BMI7" s="67"/>
      <c r="BMJ7" s="67"/>
      <c r="BMK7" s="67"/>
      <c r="BML7" s="67"/>
      <c r="BMM7" s="67"/>
      <c r="BMN7" s="67"/>
      <c r="BMO7" s="67"/>
      <c r="BMP7" s="67"/>
      <c r="BMQ7" s="67"/>
      <c r="BMR7" s="67"/>
      <c r="BMS7" s="67"/>
      <c r="BMT7" s="67"/>
      <c r="BMU7" s="67"/>
      <c r="BMV7" s="67"/>
      <c r="BMW7" s="67"/>
      <c r="BMX7" s="67"/>
      <c r="BMY7" s="67"/>
      <c r="BMZ7" s="67"/>
      <c r="BNA7" s="67"/>
      <c r="BNB7" s="67"/>
      <c r="BNC7" s="67"/>
      <c r="BND7" s="67"/>
      <c r="BNE7" s="67"/>
      <c r="BNF7" s="67"/>
      <c r="BNG7" s="67"/>
      <c r="BNH7" s="67"/>
      <c r="BNI7" s="67"/>
      <c r="BNJ7" s="67"/>
      <c r="BNK7" s="67"/>
      <c r="BNL7" s="67"/>
      <c r="BNM7" s="67"/>
      <c r="BNN7" s="67"/>
      <c r="BNO7" s="67"/>
      <c r="BNP7" s="67"/>
      <c r="BNQ7" s="67"/>
      <c r="BNR7" s="67"/>
      <c r="BNS7" s="67"/>
      <c r="BNT7" s="67"/>
      <c r="BNU7" s="67"/>
      <c r="BNV7" s="67"/>
      <c r="BNW7" s="67"/>
      <c r="BNX7" s="67"/>
      <c r="BNY7" s="67"/>
      <c r="BNZ7" s="67"/>
      <c r="BOA7" s="67"/>
      <c r="BOB7" s="67"/>
      <c r="BOC7" s="67"/>
      <c r="BOD7" s="67"/>
      <c r="BOE7" s="67"/>
      <c r="BOF7" s="67"/>
      <c r="BOG7" s="67"/>
      <c r="BOH7" s="67"/>
      <c r="BOI7" s="67"/>
      <c r="BOJ7" s="67"/>
      <c r="BOK7" s="67"/>
      <c r="BOL7" s="67"/>
      <c r="BOM7" s="67"/>
      <c r="BON7" s="67"/>
      <c r="BOO7" s="67"/>
      <c r="BOP7" s="67"/>
      <c r="BOQ7" s="67"/>
      <c r="BOR7" s="67"/>
      <c r="BOS7" s="67"/>
      <c r="BOT7" s="67"/>
      <c r="BOU7" s="67"/>
      <c r="BOV7" s="67"/>
      <c r="BOW7" s="67"/>
      <c r="BOX7" s="67"/>
      <c r="BOY7" s="67"/>
      <c r="BOZ7" s="67"/>
      <c r="BPA7" s="67"/>
      <c r="BPB7" s="67"/>
      <c r="BPC7" s="67"/>
      <c r="BPD7" s="67"/>
      <c r="BPE7" s="67"/>
      <c r="BPF7" s="67"/>
      <c r="BPG7" s="67"/>
      <c r="BPH7" s="67"/>
      <c r="BPI7" s="67"/>
      <c r="BPJ7" s="67"/>
      <c r="BPK7" s="67"/>
      <c r="BPL7" s="67"/>
      <c r="BPM7" s="67"/>
      <c r="BPN7" s="67"/>
      <c r="BPO7" s="67"/>
      <c r="BPP7" s="67"/>
      <c r="BPQ7" s="67"/>
      <c r="BPR7" s="67"/>
      <c r="BPS7" s="67"/>
      <c r="BPT7" s="67"/>
      <c r="BPU7" s="67"/>
      <c r="BPV7" s="67"/>
      <c r="BPW7" s="67"/>
      <c r="BPX7" s="67"/>
      <c r="BPY7" s="67"/>
      <c r="BPZ7" s="67"/>
      <c r="BQA7" s="67"/>
      <c r="BQB7" s="67"/>
      <c r="BQC7" s="67"/>
      <c r="BQD7" s="67"/>
      <c r="BQE7" s="67"/>
      <c r="BQF7" s="67"/>
      <c r="BQG7" s="67"/>
      <c r="BQH7" s="67"/>
      <c r="BQI7" s="67"/>
      <c r="BQJ7" s="67"/>
      <c r="BQK7" s="67"/>
      <c r="BQL7" s="67"/>
      <c r="BQM7" s="67"/>
      <c r="BQN7" s="67"/>
      <c r="BQO7" s="67"/>
      <c r="BQP7" s="67"/>
      <c r="BQQ7" s="67"/>
      <c r="BQR7" s="67"/>
      <c r="BQS7" s="67"/>
      <c r="BQT7" s="67"/>
      <c r="BQU7" s="67"/>
      <c r="BQV7" s="67"/>
      <c r="BQW7" s="67"/>
      <c r="BQX7" s="67"/>
      <c r="BQY7" s="67"/>
      <c r="BQZ7" s="67"/>
      <c r="BRA7" s="67"/>
      <c r="BRB7" s="67"/>
      <c r="BRC7" s="67"/>
      <c r="BRD7" s="67"/>
      <c r="BRE7" s="67"/>
      <c r="BRF7" s="67"/>
      <c r="BRG7" s="67"/>
      <c r="BRH7" s="67"/>
      <c r="BRI7" s="67"/>
      <c r="BRJ7" s="67"/>
      <c r="BRK7" s="67"/>
      <c r="BRL7" s="67"/>
      <c r="BRM7" s="67"/>
      <c r="BRN7" s="67"/>
      <c r="BRO7" s="67"/>
      <c r="BRP7" s="67"/>
      <c r="BRQ7" s="67"/>
      <c r="BRR7" s="67"/>
      <c r="BRS7" s="67"/>
      <c r="BRT7" s="67"/>
      <c r="BRU7" s="67"/>
      <c r="BRV7" s="67"/>
      <c r="BRW7" s="67"/>
      <c r="BRX7" s="67"/>
      <c r="BRY7" s="67"/>
      <c r="BRZ7" s="67"/>
      <c r="BSA7" s="67"/>
      <c r="BSB7" s="67"/>
      <c r="BSC7" s="67"/>
      <c r="BSD7" s="67"/>
      <c r="BSE7" s="67"/>
      <c r="BSF7" s="67"/>
      <c r="BSG7" s="67"/>
      <c r="BSH7" s="67"/>
      <c r="BSI7" s="67"/>
      <c r="BSJ7" s="67"/>
      <c r="BSK7" s="67"/>
      <c r="BSL7" s="67"/>
      <c r="BSM7" s="67"/>
      <c r="BSN7" s="67"/>
      <c r="BSO7" s="67"/>
      <c r="BSP7" s="67"/>
      <c r="BSQ7" s="67"/>
      <c r="BSR7" s="67"/>
      <c r="BSS7" s="67"/>
      <c r="BST7" s="67"/>
      <c r="BSU7" s="67"/>
      <c r="BSV7" s="67"/>
      <c r="BSW7" s="67"/>
      <c r="BSX7" s="67"/>
      <c r="BSY7" s="67"/>
      <c r="BSZ7" s="67"/>
      <c r="BTA7" s="67"/>
      <c r="BTB7" s="67"/>
      <c r="BTC7" s="67"/>
      <c r="BTD7" s="67"/>
      <c r="BTE7" s="67"/>
      <c r="BTF7" s="67"/>
      <c r="BTG7" s="67"/>
      <c r="BTH7" s="67"/>
      <c r="BTI7" s="67"/>
      <c r="BTJ7" s="67"/>
      <c r="BTK7" s="67"/>
      <c r="BTL7" s="67"/>
      <c r="BTM7" s="67"/>
      <c r="BTN7" s="67"/>
      <c r="BTO7" s="67"/>
      <c r="BTP7" s="67"/>
      <c r="BTQ7" s="67"/>
      <c r="BTR7" s="67"/>
      <c r="BTS7" s="67"/>
      <c r="BTT7" s="67"/>
      <c r="BTU7" s="67"/>
      <c r="BTV7" s="67"/>
      <c r="BTW7" s="67"/>
      <c r="BTX7" s="67"/>
      <c r="BTY7" s="67"/>
      <c r="BTZ7" s="67"/>
      <c r="BUA7" s="67"/>
      <c r="BUB7" s="67"/>
      <c r="BUC7" s="67"/>
      <c r="BUD7" s="67"/>
      <c r="BUE7" s="67"/>
      <c r="BUF7" s="67"/>
      <c r="BUG7" s="67"/>
      <c r="BUH7" s="67"/>
      <c r="BUI7" s="67"/>
      <c r="BUJ7" s="67"/>
      <c r="BUK7" s="67"/>
      <c r="BUL7" s="67"/>
      <c r="BUM7" s="67"/>
      <c r="BUN7" s="67"/>
      <c r="BUO7" s="67"/>
      <c r="BUP7" s="67"/>
      <c r="BUQ7" s="67"/>
      <c r="BUR7" s="67"/>
      <c r="BUS7" s="67"/>
      <c r="BUT7" s="67"/>
      <c r="BUU7" s="67"/>
      <c r="BUV7" s="67"/>
      <c r="BUW7" s="67"/>
      <c r="BUX7" s="67"/>
      <c r="BUY7" s="67"/>
      <c r="BUZ7" s="67"/>
      <c r="BVA7" s="67"/>
      <c r="BVB7" s="67"/>
      <c r="BVC7" s="67"/>
      <c r="BVD7" s="67"/>
      <c r="BVE7" s="67"/>
      <c r="BVF7" s="67"/>
      <c r="BVG7" s="67"/>
      <c r="BVH7" s="67"/>
      <c r="BVI7" s="67"/>
      <c r="BVJ7" s="67"/>
      <c r="BVK7" s="67"/>
      <c r="BVL7" s="67"/>
      <c r="BVM7" s="67"/>
      <c r="BVN7" s="67"/>
      <c r="BVO7" s="67"/>
      <c r="BVP7" s="67"/>
      <c r="BVQ7" s="67"/>
      <c r="BVR7" s="67"/>
      <c r="BVS7" s="67"/>
      <c r="BVT7" s="67"/>
      <c r="BVU7" s="67"/>
      <c r="BVV7" s="67"/>
      <c r="BVW7" s="67"/>
      <c r="BVX7" s="67"/>
      <c r="BVY7" s="67"/>
      <c r="BVZ7" s="67"/>
      <c r="BWA7" s="67"/>
      <c r="BWB7" s="67"/>
      <c r="BWC7" s="67"/>
      <c r="BWD7" s="67"/>
      <c r="BWE7" s="67"/>
      <c r="BWF7" s="67"/>
      <c r="BWG7" s="67"/>
      <c r="BWH7" s="67"/>
      <c r="BWI7" s="67"/>
      <c r="BWJ7" s="67"/>
      <c r="BWK7" s="67"/>
      <c r="BWL7" s="67"/>
      <c r="BWM7" s="67"/>
      <c r="BWN7" s="67"/>
      <c r="BWO7" s="67"/>
    </row>
    <row r="8" spans="1:1965" s="68" customFormat="1" ht="51.75" thickBot="1">
      <c r="A8" s="1043" t="s">
        <v>427</v>
      </c>
      <c r="B8" s="1044"/>
      <c r="C8" s="1044"/>
      <c r="D8" s="1045"/>
      <c r="E8" s="69" t="s">
        <v>428</v>
      </c>
      <c r="F8" s="70" t="s">
        <v>429</v>
      </c>
      <c r="G8" s="69" t="s">
        <v>428</v>
      </c>
      <c r="H8" s="70" t="s">
        <v>429</v>
      </c>
      <c r="I8" s="69" t="s">
        <v>428</v>
      </c>
      <c r="J8" s="70" t="s">
        <v>429</v>
      </c>
      <c r="K8" s="69" t="s">
        <v>428</v>
      </c>
      <c r="L8" s="70" t="s">
        <v>429</v>
      </c>
      <c r="M8" s="69" t="s">
        <v>428</v>
      </c>
      <c r="N8" s="70" t="s">
        <v>429</v>
      </c>
      <c r="O8" s="71" t="s">
        <v>430</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c r="AAA8" s="67"/>
      <c r="AAB8" s="67"/>
      <c r="AAC8" s="67"/>
      <c r="AAD8" s="67"/>
      <c r="AAE8" s="67"/>
      <c r="AAF8" s="67"/>
      <c r="AAG8" s="67"/>
      <c r="AAH8" s="67"/>
      <c r="AAI8" s="67"/>
      <c r="AAJ8" s="67"/>
      <c r="AAK8" s="67"/>
      <c r="AAL8" s="67"/>
      <c r="AAM8" s="67"/>
      <c r="AAN8" s="67"/>
      <c r="AAO8" s="67"/>
      <c r="AAP8" s="67"/>
      <c r="AAQ8" s="67"/>
      <c r="AAR8" s="67"/>
      <c r="AAS8" s="67"/>
      <c r="AAT8" s="67"/>
      <c r="AAU8" s="67"/>
      <c r="AAV8" s="67"/>
      <c r="AAW8" s="67"/>
      <c r="AAX8" s="67"/>
      <c r="AAY8" s="67"/>
      <c r="AAZ8" s="67"/>
      <c r="ABA8" s="67"/>
      <c r="ABB8" s="67"/>
      <c r="ABC8" s="67"/>
      <c r="ABD8" s="67"/>
      <c r="ABE8" s="67"/>
      <c r="ABF8" s="67"/>
      <c r="ABG8" s="67"/>
      <c r="ABH8" s="67"/>
      <c r="ABI8" s="67"/>
      <c r="ABJ8" s="67"/>
      <c r="ABK8" s="67"/>
      <c r="ABL8" s="67"/>
      <c r="ABM8" s="67"/>
      <c r="ABN8" s="67"/>
      <c r="ABO8" s="67"/>
      <c r="ABP8" s="67"/>
      <c r="ABQ8" s="67"/>
      <c r="ABR8" s="67"/>
      <c r="ABS8" s="67"/>
      <c r="ABT8" s="67"/>
      <c r="ABU8" s="67"/>
      <c r="ABV8" s="67"/>
      <c r="ABW8" s="67"/>
      <c r="ABX8" s="67"/>
      <c r="ABY8" s="67"/>
      <c r="ABZ8" s="67"/>
      <c r="ACA8" s="67"/>
      <c r="ACB8" s="67"/>
      <c r="ACC8" s="67"/>
      <c r="ACD8" s="67"/>
      <c r="ACE8" s="67"/>
      <c r="ACF8" s="67"/>
      <c r="ACG8" s="67"/>
      <c r="ACH8" s="67"/>
      <c r="ACI8" s="67"/>
      <c r="ACJ8" s="67"/>
      <c r="ACK8" s="67"/>
      <c r="ACL8" s="67"/>
      <c r="ACM8" s="67"/>
      <c r="ACN8" s="67"/>
      <c r="ACO8" s="67"/>
      <c r="ACP8" s="67"/>
      <c r="ACQ8" s="67"/>
      <c r="ACR8" s="67"/>
      <c r="ACS8" s="67"/>
      <c r="ACT8" s="67"/>
      <c r="ACU8" s="67"/>
      <c r="ACV8" s="67"/>
      <c r="ACW8" s="67"/>
      <c r="ACX8" s="67"/>
      <c r="ACY8" s="67"/>
      <c r="ACZ8" s="67"/>
      <c r="ADA8" s="67"/>
      <c r="ADB8" s="67"/>
      <c r="ADC8" s="67"/>
      <c r="ADD8" s="67"/>
      <c r="ADE8" s="67"/>
      <c r="ADF8" s="67"/>
      <c r="ADG8" s="67"/>
      <c r="ADH8" s="67"/>
      <c r="ADI8" s="67"/>
      <c r="ADJ8" s="67"/>
      <c r="ADK8" s="67"/>
      <c r="ADL8" s="67"/>
      <c r="ADM8" s="67"/>
      <c r="ADN8" s="67"/>
      <c r="ADO8" s="67"/>
      <c r="ADP8" s="67"/>
      <c r="ADQ8" s="67"/>
      <c r="ADR8" s="67"/>
      <c r="ADS8" s="67"/>
      <c r="ADT8" s="67"/>
      <c r="ADU8" s="67"/>
      <c r="ADV8" s="67"/>
      <c r="ADW8" s="67"/>
      <c r="ADX8" s="67"/>
      <c r="ADY8" s="67"/>
      <c r="ADZ8" s="67"/>
      <c r="AEA8" s="67"/>
      <c r="AEB8" s="67"/>
      <c r="AEC8" s="67"/>
      <c r="AED8" s="67"/>
      <c r="AEE8" s="67"/>
      <c r="AEF8" s="67"/>
      <c r="AEG8" s="67"/>
      <c r="AEH8" s="67"/>
      <c r="AEI8" s="67"/>
      <c r="AEJ8" s="67"/>
      <c r="AEK8" s="67"/>
      <c r="AEL8" s="67"/>
      <c r="AEM8" s="67"/>
      <c r="AEN8" s="67"/>
      <c r="AEO8" s="67"/>
      <c r="AEP8" s="67"/>
      <c r="AEQ8" s="67"/>
      <c r="AER8" s="67"/>
      <c r="AES8" s="67"/>
      <c r="AET8" s="67"/>
      <c r="AEU8" s="67"/>
      <c r="AEV8" s="67"/>
      <c r="AEW8" s="67"/>
      <c r="AEX8" s="67"/>
      <c r="AEY8" s="67"/>
      <c r="AEZ8" s="67"/>
      <c r="AFA8" s="67"/>
      <c r="AFB8" s="67"/>
      <c r="AFC8" s="67"/>
      <c r="AFD8" s="67"/>
      <c r="AFE8" s="67"/>
      <c r="AFF8" s="67"/>
      <c r="AFG8" s="67"/>
      <c r="AFH8" s="67"/>
      <c r="AFI8" s="67"/>
      <c r="AFJ8" s="67"/>
      <c r="AFK8" s="67"/>
      <c r="AFL8" s="67"/>
      <c r="AFM8" s="67"/>
      <c r="AFN8" s="67"/>
      <c r="AFO8" s="67"/>
      <c r="AFP8" s="67"/>
      <c r="AFQ8" s="67"/>
      <c r="AFR8" s="67"/>
      <c r="AFS8" s="67"/>
      <c r="AFT8" s="67"/>
      <c r="AFU8" s="67"/>
      <c r="AFV8" s="67"/>
      <c r="AFW8" s="67"/>
      <c r="AFX8" s="67"/>
      <c r="AFY8" s="67"/>
      <c r="AFZ8" s="67"/>
      <c r="AGA8" s="67"/>
      <c r="AGB8" s="67"/>
      <c r="AGC8" s="67"/>
      <c r="AGD8" s="67"/>
      <c r="AGE8" s="67"/>
      <c r="AGF8" s="67"/>
      <c r="AGG8" s="67"/>
      <c r="AGH8" s="67"/>
      <c r="AGI8" s="67"/>
      <c r="AGJ8" s="67"/>
      <c r="AGK8" s="67"/>
      <c r="AGL8" s="67"/>
      <c r="AGM8" s="67"/>
      <c r="AGN8" s="67"/>
      <c r="AGO8" s="67"/>
      <c r="AGP8" s="67"/>
      <c r="AGQ8" s="67"/>
      <c r="AGR8" s="67"/>
      <c r="AGS8" s="67"/>
      <c r="AGT8" s="67"/>
      <c r="AGU8" s="67"/>
      <c r="AGV8" s="67"/>
      <c r="AGW8" s="67"/>
      <c r="AGX8" s="67"/>
      <c r="AGY8" s="67"/>
      <c r="AGZ8" s="67"/>
      <c r="AHA8" s="67"/>
      <c r="AHB8" s="67"/>
      <c r="AHC8" s="67"/>
      <c r="AHD8" s="67"/>
      <c r="AHE8" s="67"/>
      <c r="AHF8" s="67"/>
      <c r="AHG8" s="67"/>
      <c r="AHH8" s="67"/>
      <c r="AHI8" s="67"/>
      <c r="AHJ8" s="67"/>
      <c r="AHK8" s="67"/>
      <c r="AHL8" s="67"/>
      <c r="AHM8" s="67"/>
      <c r="AHN8" s="67"/>
      <c r="AHO8" s="67"/>
      <c r="AHP8" s="67"/>
      <c r="AHQ8" s="67"/>
      <c r="AHR8" s="67"/>
      <c r="AHS8" s="67"/>
      <c r="AHT8" s="67"/>
      <c r="AHU8" s="67"/>
      <c r="AHV8" s="67"/>
      <c r="AHW8" s="67"/>
      <c r="AHX8" s="67"/>
      <c r="AHY8" s="67"/>
      <c r="AHZ8" s="67"/>
      <c r="AIA8" s="67"/>
      <c r="AIB8" s="67"/>
      <c r="AIC8" s="67"/>
      <c r="AID8" s="67"/>
      <c r="AIE8" s="67"/>
      <c r="AIF8" s="67"/>
      <c r="AIG8" s="67"/>
      <c r="AIH8" s="67"/>
      <c r="AII8" s="67"/>
      <c r="AIJ8" s="67"/>
      <c r="AIK8" s="67"/>
      <c r="AIL8" s="67"/>
      <c r="AIM8" s="67"/>
      <c r="AIN8" s="67"/>
      <c r="AIO8" s="67"/>
      <c r="AIP8" s="67"/>
      <c r="AIQ8" s="67"/>
      <c r="AIR8" s="67"/>
      <c r="AIS8" s="67"/>
      <c r="AIT8" s="67"/>
      <c r="AIU8" s="67"/>
      <c r="AIV8" s="67"/>
      <c r="AIW8" s="67"/>
      <c r="AIX8" s="67"/>
      <c r="AIY8" s="67"/>
      <c r="AIZ8" s="67"/>
      <c r="AJA8" s="67"/>
      <c r="AJB8" s="67"/>
      <c r="AJC8" s="67"/>
      <c r="AJD8" s="67"/>
      <c r="AJE8" s="67"/>
      <c r="AJF8" s="67"/>
      <c r="AJG8" s="67"/>
      <c r="AJH8" s="67"/>
      <c r="AJI8" s="67"/>
      <c r="AJJ8" s="67"/>
      <c r="AJK8" s="67"/>
      <c r="AJL8" s="67"/>
      <c r="AJM8" s="67"/>
      <c r="AJN8" s="67"/>
      <c r="AJO8" s="67"/>
      <c r="AJP8" s="67"/>
      <c r="AJQ8" s="67"/>
      <c r="AJR8" s="67"/>
      <c r="AJS8" s="67"/>
      <c r="AJT8" s="67"/>
      <c r="AJU8" s="67"/>
      <c r="AJV8" s="67"/>
      <c r="AJW8" s="67"/>
      <c r="AJX8" s="67"/>
      <c r="AJY8" s="67"/>
      <c r="AJZ8" s="67"/>
      <c r="AKA8" s="67"/>
      <c r="AKB8" s="67"/>
      <c r="AKC8" s="67"/>
      <c r="AKD8" s="67"/>
      <c r="AKE8" s="67"/>
      <c r="AKF8" s="67"/>
      <c r="AKG8" s="67"/>
      <c r="AKH8" s="67"/>
      <c r="AKI8" s="67"/>
      <c r="AKJ8" s="67"/>
      <c r="AKK8" s="67"/>
      <c r="AKL8" s="67"/>
      <c r="AKM8" s="67"/>
      <c r="AKN8" s="67"/>
      <c r="AKO8" s="67"/>
      <c r="AKP8" s="67"/>
      <c r="AKQ8" s="67"/>
      <c r="AKR8" s="67"/>
      <c r="AKS8" s="67"/>
      <c r="AKT8" s="67"/>
      <c r="AKU8" s="67"/>
      <c r="AKV8" s="67"/>
      <c r="AKW8" s="67"/>
      <c r="AKX8" s="67"/>
      <c r="AKY8" s="67"/>
      <c r="AKZ8" s="67"/>
      <c r="ALA8" s="67"/>
      <c r="ALB8" s="67"/>
      <c r="ALC8" s="67"/>
      <c r="ALD8" s="67"/>
      <c r="ALE8" s="67"/>
      <c r="ALF8" s="67"/>
      <c r="ALG8" s="67"/>
      <c r="ALH8" s="67"/>
      <c r="ALI8" s="67"/>
      <c r="ALJ8" s="67"/>
      <c r="ALK8" s="67"/>
      <c r="ALL8" s="67"/>
      <c r="ALM8" s="67"/>
      <c r="ALN8" s="67"/>
      <c r="ALO8" s="67"/>
      <c r="ALP8" s="67"/>
      <c r="ALQ8" s="67"/>
      <c r="ALR8" s="67"/>
      <c r="ALS8" s="67"/>
      <c r="ALT8" s="67"/>
      <c r="ALU8" s="67"/>
      <c r="ALV8" s="67"/>
      <c r="ALW8" s="67"/>
      <c r="ALX8" s="67"/>
      <c r="ALY8" s="67"/>
      <c r="ALZ8" s="67"/>
      <c r="AMA8" s="67"/>
      <c r="AMB8" s="67"/>
      <c r="AMC8" s="67"/>
      <c r="AMD8" s="67"/>
      <c r="AME8" s="67"/>
      <c r="AMF8" s="67"/>
      <c r="AMG8" s="67"/>
      <c r="AMH8" s="67"/>
      <c r="AMI8" s="67"/>
      <c r="AMJ8" s="67"/>
      <c r="AMK8" s="67"/>
      <c r="AML8" s="67"/>
      <c r="AMM8" s="67"/>
      <c r="AMN8" s="67"/>
      <c r="AMO8" s="67"/>
      <c r="AMP8" s="67"/>
      <c r="AMQ8" s="67"/>
      <c r="AMR8" s="67"/>
      <c r="AMS8" s="67"/>
      <c r="AMT8" s="67"/>
      <c r="AMU8" s="67"/>
      <c r="AMV8" s="67"/>
      <c r="AMW8" s="67"/>
      <c r="AMX8" s="67"/>
      <c r="AMY8" s="67"/>
      <c r="AMZ8" s="67"/>
      <c r="ANA8" s="67"/>
      <c r="ANB8" s="67"/>
      <c r="ANC8" s="67"/>
      <c r="AND8" s="67"/>
      <c r="ANE8" s="67"/>
      <c r="ANF8" s="67"/>
      <c r="ANG8" s="67"/>
      <c r="ANH8" s="67"/>
      <c r="ANI8" s="67"/>
      <c r="ANJ8" s="67"/>
      <c r="ANK8" s="67"/>
      <c r="ANL8" s="67"/>
      <c r="ANM8" s="67"/>
      <c r="ANN8" s="67"/>
      <c r="ANO8" s="67"/>
      <c r="ANP8" s="67"/>
      <c r="ANQ8" s="67"/>
      <c r="ANR8" s="67"/>
      <c r="ANS8" s="67"/>
      <c r="ANT8" s="67"/>
      <c r="ANU8" s="67"/>
      <c r="ANV8" s="67"/>
      <c r="ANW8" s="67"/>
      <c r="ANX8" s="67"/>
      <c r="ANY8" s="67"/>
      <c r="ANZ8" s="67"/>
      <c r="AOA8" s="67"/>
      <c r="AOB8" s="67"/>
      <c r="AOC8" s="67"/>
      <c r="AOD8" s="67"/>
      <c r="AOE8" s="67"/>
      <c r="AOF8" s="67"/>
      <c r="AOG8" s="67"/>
      <c r="AOH8" s="67"/>
      <c r="AOI8" s="67"/>
      <c r="AOJ8" s="67"/>
      <c r="AOK8" s="67"/>
      <c r="AOL8" s="67"/>
      <c r="AOM8" s="67"/>
      <c r="AON8" s="67"/>
      <c r="AOO8" s="67"/>
      <c r="AOP8" s="67"/>
      <c r="AOQ8" s="67"/>
      <c r="AOR8" s="67"/>
      <c r="AOS8" s="67"/>
      <c r="AOT8" s="67"/>
      <c r="AOU8" s="67"/>
      <c r="AOV8" s="67"/>
      <c r="AOW8" s="67"/>
      <c r="AOX8" s="67"/>
      <c r="AOY8" s="67"/>
      <c r="AOZ8" s="67"/>
      <c r="APA8" s="67"/>
      <c r="APB8" s="67"/>
      <c r="APC8" s="67"/>
      <c r="APD8" s="67"/>
      <c r="APE8" s="67"/>
      <c r="APF8" s="67"/>
      <c r="APG8" s="67"/>
      <c r="APH8" s="67"/>
      <c r="API8" s="67"/>
      <c r="APJ8" s="67"/>
      <c r="APK8" s="67"/>
      <c r="APL8" s="67"/>
      <c r="APM8" s="67"/>
      <c r="APN8" s="67"/>
      <c r="APO8" s="67"/>
      <c r="APP8" s="67"/>
      <c r="APQ8" s="67"/>
      <c r="APR8" s="67"/>
      <c r="APS8" s="67"/>
      <c r="APT8" s="67"/>
      <c r="APU8" s="67"/>
      <c r="APV8" s="67"/>
      <c r="APW8" s="67"/>
      <c r="APX8" s="67"/>
      <c r="APY8" s="67"/>
      <c r="APZ8" s="67"/>
      <c r="AQA8" s="67"/>
      <c r="AQB8" s="67"/>
      <c r="AQC8" s="67"/>
      <c r="AQD8" s="67"/>
      <c r="AQE8" s="67"/>
      <c r="AQF8" s="67"/>
      <c r="AQG8" s="67"/>
      <c r="AQH8" s="67"/>
      <c r="AQI8" s="67"/>
      <c r="AQJ8" s="67"/>
      <c r="AQK8" s="67"/>
      <c r="AQL8" s="67"/>
      <c r="AQM8" s="67"/>
      <c r="AQN8" s="67"/>
      <c r="AQO8" s="67"/>
      <c r="AQP8" s="67"/>
      <c r="AQQ8" s="67"/>
      <c r="AQR8" s="67"/>
      <c r="AQS8" s="67"/>
      <c r="AQT8" s="67"/>
      <c r="AQU8" s="67"/>
      <c r="AQV8" s="67"/>
      <c r="AQW8" s="67"/>
      <c r="AQX8" s="67"/>
      <c r="AQY8" s="67"/>
      <c r="AQZ8" s="67"/>
      <c r="ARA8" s="67"/>
      <c r="ARB8" s="67"/>
      <c r="ARC8" s="67"/>
      <c r="ARD8" s="67"/>
      <c r="ARE8" s="67"/>
      <c r="ARF8" s="67"/>
      <c r="ARG8" s="67"/>
      <c r="ARH8" s="67"/>
      <c r="ARI8" s="67"/>
      <c r="ARJ8" s="67"/>
      <c r="ARK8" s="67"/>
      <c r="ARL8" s="67"/>
      <c r="ARM8" s="67"/>
      <c r="ARN8" s="67"/>
      <c r="ARO8" s="67"/>
      <c r="ARP8" s="67"/>
      <c r="ARQ8" s="67"/>
      <c r="ARR8" s="67"/>
      <c r="ARS8" s="67"/>
      <c r="ART8" s="67"/>
      <c r="ARU8" s="67"/>
      <c r="ARV8" s="67"/>
      <c r="ARW8" s="67"/>
      <c r="ARX8" s="67"/>
      <c r="ARY8" s="67"/>
      <c r="ARZ8" s="67"/>
      <c r="ASA8" s="67"/>
      <c r="ASB8" s="67"/>
      <c r="ASC8" s="67"/>
      <c r="ASD8" s="67"/>
      <c r="ASE8" s="67"/>
      <c r="ASF8" s="67"/>
      <c r="ASG8" s="67"/>
      <c r="ASH8" s="67"/>
      <c r="ASI8" s="67"/>
      <c r="ASJ8" s="67"/>
      <c r="ASK8" s="67"/>
      <c r="ASL8" s="67"/>
      <c r="ASM8" s="67"/>
      <c r="ASN8" s="67"/>
      <c r="ASO8" s="67"/>
      <c r="ASP8" s="67"/>
      <c r="ASQ8" s="67"/>
      <c r="ASR8" s="67"/>
      <c r="ASS8" s="67"/>
      <c r="AST8" s="67"/>
      <c r="ASU8" s="67"/>
      <c r="ASV8" s="67"/>
      <c r="ASW8" s="67"/>
      <c r="ASX8" s="67"/>
      <c r="ASY8" s="67"/>
      <c r="ASZ8" s="67"/>
      <c r="ATA8" s="67"/>
      <c r="ATB8" s="67"/>
      <c r="ATC8" s="67"/>
      <c r="ATD8" s="67"/>
      <c r="ATE8" s="67"/>
      <c r="ATF8" s="67"/>
      <c r="ATG8" s="67"/>
      <c r="ATH8" s="67"/>
      <c r="ATI8" s="67"/>
      <c r="ATJ8" s="67"/>
      <c r="ATK8" s="67"/>
      <c r="ATL8" s="67"/>
      <c r="ATM8" s="67"/>
      <c r="ATN8" s="67"/>
      <c r="ATO8" s="67"/>
      <c r="ATP8" s="67"/>
      <c r="ATQ8" s="67"/>
      <c r="ATR8" s="67"/>
      <c r="ATS8" s="67"/>
      <c r="ATT8" s="67"/>
      <c r="ATU8" s="67"/>
      <c r="ATV8" s="67"/>
      <c r="ATW8" s="67"/>
      <c r="ATX8" s="67"/>
      <c r="ATY8" s="67"/>
      <c r="ATZ8" s="67"/>
      <c r="AUA8" s="67"/>
      <c r="AUB8" s="67"/>
      <c r="AUC8" s="67"/>
      <c r="AUD8" s="67"/>
      <c r="AUE8" s="67"/>
      <c r="AUF8" s="67"/>
      <c r="AUG8" s="67"/>
      <c r="AUH8" s="67"/>
      <c r="AUI8" s="67"/>
      <c r="AUJ8" s="67"/>
      <c r="AUK8" s="67"/>
      <c r="AUL8" s="67"/>
      <c r="AUM8" s="67"/>
      <c r="AUN8" s="67"/>
      <c r="AUO8" s="67"/>
      <c r="AUP8" s="67"/>
      <c r="AUQ8" s="67"/>
      <c r="AUR8" s="67"/>
      <c r="AUS8" s="67"/>
      <c r="AUT8" s="67"/>
      <c r="AUU8" s="67"/>
      <c r="AUV8" s="67"/>
      <c r="AUW8" s="67"/>
      <c r="AUX8" s="67"/>
      <c r="AUY8" s="67"/>
      <c r="AUZ8" s="67"/>
      <c r="AVA8" s="67"/>
      <c r="AVB8" s="67"/>
      <c r="AVC8" s="67"/>
      <c r="AVD8" s="67"/>
      <c r="AVE8" s="67"/>
      <c r="AVF8" s="67"/>
      <c r="AVG8" s="67"/>
      <c r="AVH8" s="67"/>
      <c r="AVI8" s="67"/>
      <c r="AVJ8" s="67"/>
      <c r="AVK8" s="67"/>
      <c r="AVL8" s="67"/>
      <c r="AVM8" s="67"/>
      <c r="AVN8" s="67"/>
      <c r="AVO8" s="67"/>
      <c r="AVP8" s="67"/>
      <c r="AVQ8" s="67"/>
      <c r="AVR8" s="67"/>
      <c r="AVS8" s="67"/>
      <c r="AVT8" s="67"/>
      <c r="AVU8" s="67"/>
      <c r="AVV8" s="67"/>
      <c r="AVW8" s="67"/>
      <c r="AVX8" s="67"/>
      <c r="AVY8" s="67"/>
      <c r="AVZ8" s="67"/>
      <c r="AWA8" s="67"/>
      <c r="AWB8" s="67"/>
      <c r="AWC8" s="67"/>
      <c r="AWD8" s="67"/>
      <c r="AWE8" s="67"/>
      <c r="AWF8" s="67"/>
      <c r="AWG8" s="67"/>
      <c r="AWH8" s="67"/>
      <c r="AWI8" s="67"/>
      <c r="AWJ8" s="67"/>
      <c r="AWK8" s="67"/>
      <c r="AWL8" s="67"/>
      <c r="AWM8" s="67"/>
      <c r="AWN8" s="67"/>
      <c r="AWO8" s="67"/>
      <c r="AWP8" s="67"/>
      <c r="AWQ8" s="67"/>
      <c r="AWR8" s="67"/>
      <c r="AWS8" s="67"/>
      <c r="AWT8" s="67"/>
      <c r="AWU8" s="67"/>
      <c r="AWV8" s="67"/>
      <c r="AWW8" s="67"/>
      <c r="AWX8" s="67"/>
      <c r="AWY8" s="67"/>
      <c r="AWZ8" s="67"/>
      <c r="AXA8" s="67"/>
      <c r="AXB8" s="67"/>
      <c r="AXC8" s="67"/>
      <c r="AXD8" s="67"/>
      <c r="AXE8" s="67"/>
      <c r="AXF8" s="67"/>
      <c r="AXG8" s="67"/>
      <c r="AXH8" s="67"/>
      <c r="AXI8" s="67"/>
      <c r="AXJ8" s="67"/>
      <c r="AXK8" s="67"/>
      <c r="AXL8" s="67"/>
      <c r="AXM8" s="67"/>
      <c r="AXN8" s="67"/>
      <c r="AXO8" s="67"/>
      <c r="AXP8" s="67"/>
      <c r="AXQ8" s="67"/>
      <c r="AXR8" s="67"/>
      <c r="AXS8" s="67"/>
      <c r="AXT8" s="67"/>
      <c r="AXU8" s="67"/>
      <c r="AXV8" s="67"/>
      <c r="AXW8" s="67"/>
      <c r="AXX8" s="67"/>
      <c r="AXY8" s="67"/>
      <c r="AXZ8" s="67"/>
      <c r="AYA8" s="67"/>
      <c r="AYB8" s="67"/>
      <c r="AYC8" s="67"/>
      <c r="AYD8" s="67"/>
      <c r="AYE8" s="67"/>
      <c r="AYF8" s="67"/>
      <c r="AYG8" s="67"/>
      <c r="AYH8" s="67"/>
      <c r="AYI8" s="67"/>
      <c r="AYJ8" s="67"/>
      <c r="AYK8" s="67"/>
      <c r="AYL8" s="67"/>
      <c r="AYM8" s="67"/>
      <c r="AYN8" s="67"/>
      <c r="AYO8" s="67"/>
      <c r="AYP8" s="67"/>
      <c r="AYQ8" s="67"/>
      <c r="AYR8" s="67"/>
      <c r="AYS8" s="67"/>
      <c r="AYT8" s="67"/>
      <c r="AYU8" s="67"/>
      <c r="AYV8" s="67"/>
      <c r="AYW8" s="67"/>
      <c r="AYX8" s="67"/>
      <c r="AYY8" s="67"/>
      <c r="AYZ8" s="67"/>
      <c r="AZA8" s="67"/>
      <c r="AZB8" s="67"/>
      <c r="AZC8" s="67"/>
      <c r="AZD8" s="67"/>
      <c r="AZE8" s="67"/>
      <c r="AZF8" s="67"/>
      <c r="AZG8" s="67"/>
      <c r="AZH8" s="67"/>
      <c r="AZI8" s="67"/>
      <c r="AZJ8" s="67"/>
      <c r="AZK8" s="67"/>
      <c r="AZL8" s="67"/>
      <c r="AZM8" s="67"/>
      <c r="AZN8" s="67"/>
      <c r="AZO8" s="67"/>
      <c r="AZP8" s="67"/>
      <c r="AZQ8" s="67"/>
      <c r="AZR8" s="67"/>
      <c r="AZS8" s="67"/>
      <c r="AZT8" s="67"/>
      <c r="AZU8" s="67"/>
      <c r="AZV8" s="67"/>
      <c r="AZW8" s="67"/>
      <c r="AZX8" s="67"/>
      <c r="AZY8" s="67"/>
      <c r="AZZ8" s="67"/>
      <c r="BAA8" s="67"/>
      <c r="BAB8" s="67"/>
      <c r="BAC8" s="67"/>
      <c r="BAD8" s="67"/>
      <c r="BAE8" s="67"/>
      <c r="BAF8" s="67"/>
      <c r="BAG8" s="67"/>
      <c r="BAH8" s="67"/>
      <c r="BAI8" s="67"/>
      <c r="BAJ8" s="67"/>
      <c r="BAK8" s="67"/>
      <c r="BAL8" s="67"/>
      <c r="BAM8" s="67"/>
      <c r="BAN8" s="67"/>
      <c r="BAO8" s="67"/>
      <c r="BAP8" s="67"/>
      <c r="BAQ8" s="67"/>
      <c r="BAR8" s="67"/>
      <c r="BAS8" s="67"/>
      <c r="BAT8" s="67"/>
      <c r="BAU8" s="67"/>
      <c r="BAV8" s="67"/>
      <c r="BAW8" s="67"/>
      <c r="BAX8" s="67"/>
      <c r="BAY8" s="67"/>
      <c r="BAZ8" s="67"/>
      <c r="BBA8" s="67"/>
      <c r="BBB8" s="67"/>
      <c r="BBC8" s="67"/>
      <c r="BBD8" s="67"/>
      <c r="BBE8" s="67"/>
      <c r="BBF8" s="67"/>
      <c r="BBG8" s="67"/>
      <c r="BBH8" s="67"/>
      <c r="BBI8" s="67"/>
      <c r="BBJ8" s="67"/>
      <c r="BBK8" s="67"/>
      <c r="BBL8" s="67"/>
      <c r="BBM8" s="67"/>
      <c r="BBN8" s="67"/>
      <c r="BBO8" s="67"/>
      <c r="BBP8" s="67"/>
      <c r="BBQ8" s="67"/>
      <c r="BBR8" s="67"/>
      <c r="BBS8" s="67"/>
      <c r="BBT8" s="67"/>
      <c r="BBU8" s="67"/>
      <c r="BBV8" s="67"/>
      <c r="BBW8" s="67"/>
      <c r="BBX8" s="67"/>
      <c r="BBY8" s="67"/>
      <c r="BBZ8" s="67"/>
      <c r="BCA8" s="67"/>
      <c r="BCB8" s="67"/>
      <c r="BCC8" s="67"/>
      <c r="BCD8" s="67"/>
      <c r="BCE8" s="67"/>
      <c r="BCF8" s="67"/>
      <c r="BCG8" s="67"/>
      <c r="BCH8" s="67"/>
      <c r="BCI8" s="67"/>
      <c r="BCJ8" s="67"/>
      <c r="BCK8" s="67"/>
      <c r="BCL8" s="67"/>
      <c r="BCM8" s="67"/>
      <c r="BCN8" s="67"/>
      <c r="BCO8" s="67"/>
      <c r="BCP8" s="67"/>
      <c r="BCQ8" s="67"/>
      <c r="BCR8" s="67"/>
      <c r="BCS8" s="67"/>
      <c r="BCT8" s="67"/>
      <c r="BCU8" s="67"/>
      <c r="BCV8" s="67"/>
      <c r="BCW8" s="67"/>
      <c r="BCX8" s="67"/>
      <c r="BCY8" s="67"/>
      <c r="BCZ8" s="67"/>
      <c r="BDA8" s="67"/>
      <c r="BDB8" s="67"/>
      <c r="BDC8" s="67"/>
      <c r="BDD8" s="67"/>
      <c r="BDE8" s="67"/>
      <c r="BDF8" s="67"/>
      <c r="BDG8" s="67"/>
      <c r="BDH8" s="67"/>
      <c r="BDI8" s="67"/>
      <c r="BDJ8" s="67"/>
      <c r="BDK8" s="67"/>
      <c r="BDL8" s="67"/>
      <c r="BDM8" s="67"/>
      <c r="BDN8" s="67"/>
      <c r="BDO8" s="67"/>
      <c r="BDP8" s="67"/>
      <c r="BDQ8" s="67"/>
      <c r="BDR8" s="67"/>
      <c r="BDS8" s="67"/>
      <c r="BDT8" s="67"/>
      <c r="BDU8" s="67"/>
      <c r="BDV8" s="67"/>
      <c r="BDW8" s="67"/>
      <c r="BDX8" s="67"/>
      <c r="BDY8" s="67"/>
      <c r="BDZ8" s="67"/>
      <c r="BEA8" s="67"/>
      <c r="BEB8" s="67"/>
      <c r="BEC8" s="67"/>
      <c r="BED8" s="67"/>
      <c r="BEE8" s="67"/>
      <c r="BEF8" s="67"/>
      <c r="BEG8" s="67"/>
      <c r="BEH8" s="67"/>
      <c r="BEI8" s="67"/>
      <c r="BEJ8" s="67"/>
      <c r="BEK8" s="67"/>
      <c r="BEL8" s="67"/>
      <c r="BEM8" s="67"/>
      <c r="BEN8" s="67"/>
      <c r="BEO8" s="67"/>
      <c r="BEP8" s="67"/>
      <c r="BEQ8" s="67"/>
      <c r="BER8" s="67"/>
      <c r="BES8" s="67"/>
      <c r="BET8" s="67"/>
      <c r="BEU8" s="67"/>
      <c r="BEV8" s="67"/>
      <c r="BEW8" s="67"/>
      <c r="BEX8" s="67"/>
      <c r="BEY8" s="67"/>
      <c r="BEZ8" s="67"/>
      <c r="BFA8" s="67"/>
      <c r="BFB8" s="67"/>
      <c r="BFC8" s="67"/>
      <c r="BFD8" s="67"/>
      <c r="BFE8" s="67"/>
      <c r="BFF8" s="67"/>
      <c r="BFG8" s="67"/>
      <c r="BFH8" s="67"/>
      <c r="BFI8" s="67"/>
      <c r="BFJ8" s="67"/>
      <c r="BFK8" s="67"/>
      <c r="BFL8" s="67"/>
      <c r="BFM8" s="67"/>
      <c r="BFN8" s="67"/>
      <c r="BFO8" s="67"/>
      <c r="BFP8" s="67"/>
      <c r="BFQ8" s="67"/>
      <c r="BFR8" s="67"/>
      <c r="BFS8" s="67"/>
      <c r="BFT8" s="67"/>
      <c r="BFU8" s="67"/>
      <c r="BFV8" s="67"/>
      <c r="BFW8" s="67"/>
      <c r="BFX8" s="67"/>
      <c r="BFY8" s="67"/>
      <c r="BFZ8" s="67"/>
      <c r="BGA8" s="67"/>
      <c r="BGB8" s="67"/>
      <c r="BGC8" s="67"/>
      <c r="BGD8" s="67"/>
      <c r="BGE8" s="67"/>
      <c r="BGF8" s="67"/>
      <c r="BGG8" s="67"/>
      <c r="BGH8" s="67"/>
      <c r="BGI8" s="67"/>
      <c r="BGJ8" s="67"/>
      <c r="BGK8" s="67"/>
      <c r="BGL8" s="67"/>
      <c r="BGM8" s="67"/>
      <c r="BGN8" s="67"/>
      <c r="BGO8" s="67"/>
      <c r="BGP8" s="67"/>
      <c r="BGQ8" s="67"/>
      <c r="BGR8" s="67"/>
      <c r="BGS8" s="67"/>
      <c r="BGT8" s="67"/>
      <c r="BGU8" s="67"/>
      <c r="BGV8" s="67"/>
      <c r="BGW8" s="67"/>
      <c r="BGX8" s="67"/>
      <c r="BGY8" s="67"/>
      <c r="BGZ8" s="67"/>
      <c r="BHA8" s="67"/>
      <c r="BHB8" s="67"/>
      <c r="BHC8" s="67"/>
      <c r="BHD8" s="67"/>
      <c r="BHE8" s="67"/>
      <c r="BHF8" s="67"/>
      <c r="BHG8" s="67"/>
      <c r="BHH8" s="67"/>
      <c r="BHI8" s="67"/>
      <c r="BHJ8" s="67"/>
      <c r="BHK8" s="67"/>
      <c r="BHL8" s="67"/>
      <c r="BHM8" s="67"/>
      <c r="BHN8" s="67"/>
      <c r="BHO8" s="67"/>
      <c r="BHP8" s="67"/>
      <c r="BHQ8" s="67"/>
      <c r="BHR8" s="67"/>
      <c r="BHS8" s="67"/>
      <c r="BHT8" s="67"/>
      <c r="BHU8" s="67"/>
      <c r="BHV8" s="67"/>
      <c r="BHW8" s="67"/>
      <c r="BHX8" s="67"/>
      <c r="BHY8" s="67"/>
      <c r="BHZ8" s="67"/>
      <c r="BIA8" s="67"/>
      <c r="BIB8" s="67"/>
      <c r="BIC8" s="67"/>
      <c r="BID8" s="67"/>
      <c r="BIE8" s="67"/>
      <c r="BIF8" s="67"/>
      <c r="BIG8" s="67"/>
      <c r="BIH8" s="67"/>
      <c r="BII8" s="67"/>
      <c r="BIJ8" s="67"/>
      <c r="BIK8" s="67"/>
      <c r="BIL8" s="67"/>
      <c r="BIM8" s="67"/>
      <c r="BIN8" s="67"/>
      <c r="BIO8" s="67"/>
      <c r="BIP8" s="67"/>
      <c r="BIQ8" s="67"/>
      <c r="BIR8" s="67"/>
      <c r="BIS8" s="67"/>
      <c r="BIT8" s="67"/>
      <c r="BIU8" s="67"/>
      <c r="BIV8" s="67"/>
      <c r="BIW8" s="67"/>
      <c r="BIX8" s="67"/>
      <c r="BIY8" s="67"/>
      <c r="BIZ8" s="67"/>
      <c r="BJA8" s="67"/>
      <c r="BJB8" s="67"/>
      <c r="BJC8" s="67"/>
      <c r="BJD8" s="67"/>
      <c r="BJE8" s="67"/>
      <c r="BJF8" s="67"/>
      <c r="BJG8" s="67"/>
      <c r="BJH8" s="67"/>
      <c r="BJI8" s="67"/>
      <c r="BJJ8" s="67"/>
      <c r="BJK8" s="67"/>
      <c r="BJL8" s="67"/>
      <c r="BJM8" s="67"/>
      <c r="BJN8" s="67"/>
      <c r="BJO8" s="67"/>
      <c r="BJP8" s="67"/>
      <c r="BJQ8" s="67"/>
      <c r="BJR8" s="67"/>
      <c r="BJS8" s="67"/>
      <c r="BJT8" s="67"/>
      <c r="BJU8" s="67"/>
      <c r="BJV8" s="67"/>
      <c r="BJW8" s="67"/>
      <c r="BJX8" s="67"/>
      <c r="BJY8" s="67"/>
      <c r="BJZ8" s="67"/>
      <c r="BKA8" s="67"/>
      <c r="BKB8" s="67"/>
      <c r="BKC8" s="67"/>
      <c r="BKD8" s="67"/>
      <c r="BKE8" s="67"/>
      <c r="BKF8" s="67"/>
      <c r="BKG8" s="67"/>
      <c r="BKH8" s="67"/>
      <c r="BKI8" s="67"/>
      <c r="BKJ8" s="67"/>
      <c r="BKK8" s="67"/>
      <c r="BKL8" s="67"/>
      <c r="BKM8" s="67"/>
      <c r="BKN8" s="67"/>
      <c r="BKO8" s="67"/>
      <c r="BKP8" s="67"/>
      <c r="BKQ8" s="67"/>
      <c r="BKR8" s="67"/>
      <c r="BKS8" s="67"/>
      <c r="BKT8" s="67"/>
      <c r="BKU8" s="67"/>
      <c r="BKV8" s="67"/>
      <c r="BKW8" s="67"/>
      <c r="BKX8" s="67"/>
      <c r="BKY8" s="67"/>
      <c r="BKZ8" s="67"/>
      <c r="BLA8" s="67"/>
      <c r="BLB8" s="67"/>
      <c r="BLC8" s="67"/>
      <c r="BLD8" s="67"/>
      <c r="BLE8" s="67"/>
      <c r="BLF8" s="67"/>
      <c r="BLG8" s="67"/>
      <c r="BLH8" s="67"/>
      <c r="BLI8" s="67"/>
      <c r="BLJ8" s="67"/>
      <c r="BLK8" s="67"/>
      <c r="BLL8" s="67"/>
      <c r="BLM8" s="67"/>
      <c r="BLN8" s="67"/>
      <c r="BLO8" s="67"/>
      <c r="BLP8" s="67"/>
      <c r="BLQ8" s="67"/>
      <c r="BLR8" s="67"/>
      <c r="BLS8" s="67"/>
      <c r="BLT8" s="67"/>
      <c r="BLU8" s="67"/>
      <c r="BLV8" s="67"/>
      <c r="BLW8" s="67"/>
      <c r="BLX8" s="67"/>
      <c r="BLY8" s="67"/>
      <c r="BLZ8" s="67"/>
      <c r="BMA8" s="67"/>
      <c r="BMB8" s="67"/>
      <c r="BMC8" s="67"/>
      <c r="BMD8" s="67"/>
      <c r="BME8" s="67"/>
      <c r="BMF8" s="67"/>
      <c r="BMG8" s="67"/>
      <c r="BMH8" s="67"/>
      <c r="BMI8" s="67"/>
      <c r="BMJ8" s="67"/>
      <c r="BMK8" s="67"/>
      <c r="BML8" s="67"/>
      <c r="BMM8" s="67"/>
      <c r="BMN8" s="67"/>
      <c r="BMO8" s="67"/>
      <c r="BMP8" s="67"/>
      <c r="BMQ8" s="67"/>
      <c r="BMR8" s="67"/>
      <c r="BMS8" s="67"/>
      <c r="BMT8" s="67"/>
      <c r="BMU8" s="67"/>
      <c r="BMV8" s="67"/>
      <c r="BMW8" s="67"/>
      <c r="BMX8" s="67"/>
      <c r="BMY8" s="67"/>
      <c r="BMZ8" s="67"/>
      <c r="BNA8" s="67"/>
      <c r="BNB8" s="67"/>
      <c r="BNC8" s="67"/>
      <c r="BND8" s="67"/>
      <c r="BNE8" s="67"/>
      <c r="BNF8" s="67"/>
      <c r="BNG8" s="67"/>
      <c r="BNH8" s="67"/>
      <c r="BNI8" s="67"/>
      <c r="BNJ8" s="67"/>
      <c r="BNK8" s="67"/>
      <c r="BNL8" s="67"/>
      <c r="BNM8" s="67"/>
      <c r="BNN8" s="67"/>
      <c r="BNO8" s="67"/>
      <c r="BNP8" s="67"/>
      <c r="BNQ8" s="67"/>
      <c r="BNR8" s="67"/>
      <c r="BNS8" s="67"/>
      <c r="BNT8" s="67"/>
      <c r="BNU8" s="67"/>
      <c r="BNV8" s="67"/>
      <c r="BNW8" s="67"/>
      <c r="BNX8" s="67"/>
      <c r="BNY8" s="67"/>
      <c r="BNZ8" s="67"/>
      <c r="BOA8" s="67"/>
      <c r="BOB8" s="67"/>
      <c r="BOC8" s="67"/>
      <c r="BOD8" s="67"/>
      <c r="BOE8" s="67"/>
      <c r="BOF8" s="67"/>
      <c r="BOG8" s="67"/>
      <c r="BOH8" s="67"/>
      <c r="BOI8" s="67"/>
      <c r="BOJ8" s="67"/>
      <c r="BOK8" s="67"/>
      <c r="BOL8" s="67"/>
      <c r="BOM8" s="67"/>
      <c r="BON8" s="67"/>
      <c r="BOO8" s="67"/>
      <c r="BOP8" s="67"/>
      <c r="BOQ8" s="67"/>
      <c r="BOR8" s="67"/>
      <c r="BOS8" s="67"/>
      <c r="BOT8" s="67"/>
      <c r="BOU8" s="67"/>
      <c r="BOV8" s="67"/>
      <c r="BOW8" s="67"/>
      <c r="BOX8" s="67"/>
      <c r="BOY8" s="67"/>
      <c r="BOZ8" s="67"/>
      <c r="BPA8" s="67"/>
      <c r="BPB8" s="67"/>
      <c r="BPC8" s="67"/>
      <c r="BPD8" s="67"/>
      <c r="BPE8" s="67"/>
      <c r="BPF8" s="67"/>
      <c r="BPG8" s="67"/>
      <c r="BPH8" s="67"/>
      <c r="BPI8" s="67"/>
      <c r="BPJ8" s="67"/>
      <c r="BPK8" s="67"/>
      <c r="BPL8" s="67"/>
      <c r="BPM8" s="67"/>
      <c r="BPN8" s="67"/>
      <c r="BPO8" s="67"/>
      <c r="BPP8" s="67"/>
      <c r="BPQ8" s="67"/>
      <c r="BPR8" s="67"/>
      <c r="BPS8" s="67"/>
      <c r="BPT8" s="67"/>
      <c r="BPU8" s="67"/>
      <c r="BPV8" s="67"/>
      <c r="BPW8" s="67"/>
      <c r="BPX8" s="67"/>
      <c r="BPY8" s="67"/>
      <c r="BPZ8" s="67"/>
      <c r="BQA8" s="67"/>
      <c r="BQB8" s="67"/>
      <c r="BQC8" s="67"/>
      <c r="BQD8" s="67"/>
      <c r="BQE8" s="67"/>
      <c r="BQF8" s="67"/>
      <c r="BQG8" s="67"/>
      <c r="BQH8" s="67"/>
      <c r="BQI8" s="67"/>
      <c r="BQJ8" s="67"/>
      <c r="BQK8" s="67"/>
      <c r="BQL8" s="67"/>
      <c r="BQM8" s="67"/>
      <c r="BQN8" s="67"/>
      <c r="BQO8" s="67"/>
      <c r="BQP8" s="67"/>
      <c r="BQQ8" s="67"/>
      <c r="BQR8" s="67"/>
      <c r="BQS8" s="67"/>
      <c r="BQT8" s="67"/>
      <c r="BQU8" s="67"/>
      <c r="BQV8" s="67"/>
      <c r="BQW8" s="67"/>
      <c r="BQX8" s="67"/>
      <c r="BQY8" s="67"/>
      <c r="BQZ8" s="67"/>
      <c r="BRA8" s="67"/>
      <c r="BRB8" s="67"/>
      <c r="BRC8" s="67"/>
      <c r="BRD8" s="67"/>
      <c r="BRE8" s="67"/>
      <c r="BRF8" s="67"/>
      <c r="BRG8" s="67"/>
      <c r="BRH8" s="67"/>
      <c r="BRI8" s="67"/>
      <c r="BRJ8" s="67"/>
      <c r="BRK8" s="67"/>
      <c r="BRL8" s="67"/>
      <c r="BRM8" s="67"/>
      <c r="BRN8" s="67"/>
      <c r="BRO8" s="67"/>
      <c r="BRP8" s="67"/>
      <c r="BRQ8" s="67"/>
      <c r="BRR8" s="67"/>
      <c r="BRS8" s="67"/>
      <c r="BRT8" s="67"/>
      <c r="BRU8" s="67"/>
      <c r="BRV8" s="67"/>
      <c r="BRW8" s="67"/>
      <c r="BRX8" s="67"/>
      <c r="BRY8" s="67"/>
      <c r="BRZ8" s="67"/>
      <c r="BSA8" s="67"/>
      <c r="BSB8" s="67"/>
      <c r="BSC8" s="67"/>
      <c r="BSD8" s="67"/>
      <c r="BSE8" s="67"/>
      <c r="BSF8" s="67"/>
      <c r="BSG8" s="67"/>
      <c r="BSH8" s="67"/>
      <c r="BSI8" s="67"/>
      <c r="BSJ8" s="67"/>
      <c r="BSK8" s="67"/>
      <c r="BSL8" s="67"/>
      <c r="BSM8" s="67"/>
      <c r="BSN8" s="67"/>
      <c r="BSO8" s="67"/>
      <c r="BSP8" s="67"/>
      <c r="BSQ8" s="67"/>
      <c r="BSR8" s="67"/>
      <c r="BSS8" s="67"/>
      <c r="BST8" s="67"/>
      <c r="BSU8" s="67"/>
      <c r="BSV8" s="67"/>
      <c r="BSW8" s="67"/>
      <c r="BSX8" s="67"/>
      <c r="BSY8" s="67"/>
      <c r="BSZ8" s="67"/>
      <c r="BTA8" s="67"/>
      <c r="BTB8" s="67"/>
      <c r="BTC8" s="67"/>
      <c r="BTD8" s="67"/>
      <c r="BTE8" s="67"/>
      <c r="BTF8" s="67"/>
      <c r="BTG8" s="67"/>
      <c r="BTH8" s="67"/>
      <c r="BTI8" s="67"/>
      <c r="BTJ8" s="67"/>
      <c r="BTK8" s="67"/>
      <c r="BTL8" s="67"/>
      <c r="BTM8" s="67"/>
      <c r="BTN8" s="67"/>
      <c r="BTO8" s="67"/>
      <c r="BTP8" s="67"/>
      <c r="BTQ8" s="67"/>
      <c r="BTR8" s="67"/>
      <c r="BTS8" s="67"/>
      <c r="BTT8" s="67"/>
      <c r="BTU8" s="67"/>
      <c r="BTV8" s="67"/>
      <c r="BTW8" s="67"/>
      <c r="BTX8" s="67"/>
      <c r="BTY8" s="67"/>
      <c r="BTZ8" s="67"/>
      <c r="BUA8" s="67"/>
      <c r="BUB8" s="67"/>
      <c r="BUC8" s="67"/>
      <c r="BUD8" s="67"/>
      <c r="BUE8" s="67"/>
      <c r="BUF8" s="67"/>
      <c r="BUG8" s="67"/>
      <c r="BUH8" s="67"/>
      <c r="BUI8" s="67"/>
      <c r="BUJ8" s="67"/>
      <c r="BUK8" s="67"/>
      <c r="BUL8" s="67"/>
      <c r="BUM8" s="67"/>
      <c r="BUN8" s="67"/>
      <c r="BUO8" s="67"/>
      <c r="BUP8" s="67"/>
      <c r="BUQ8" s="67"/>
      <c r="BUR8" s="67"/>
      <c r="BUS8" s="67"/>
      <c r="BUT8" s="67"/>
      <c r="BUU8" s="67"/>
      <c r="BUV8" s="67"/>
      <c r="BUW8" s="67"/>
      <c r="BUX8" s="67"/>
      <c r="BUY8" s="67"/>
      <c r="BUZ8" s="67"/>
      <c r="BVA8" s="67"/>
      <c r="BVB8" s="67"/>
      <c r="BVC8" s="67"/>
      <c r="BVD8" s="67"/>
      <c r="BVE8" s="67"/>
      <c r="BVF8" s="67"/>
      <c r="BVG8" s="67"/>
      <c r="BVH8" s="67"/>
      <c r="BVI8" s="67"/>
      <c r="BVJ8" s="67"/>
      <c r="BVK8" s="67"/>
      <c r="BVL8" s="67"/>
      <c r="BVM8" s="67"/>
      <c r="BVN8" s="67"/>
      <c r="BVO8" s="67"/>
      <c r="BVP8" s="67"/>
      <c r="BVQ8" s="67"/>
      <c r="BVR8" s="67"/>
      <c r="BVS8" s="67"/>
      <c r="BVT8" s="67"/>
      <c r="BVU8" s="67"/>
      <c r="BVV8" s="67"/>
      <c r="BVW8" s="67"/>
      <c r="BVX8" s="67"/>
      <c r="BVY8" s="67"/>
      <c r="BVZ8" s="67"/>
      <c r="BWA8" s="67"/>
      <c r="BWB8" s="67"/>
      <c r="BWC8" s="67"/>
      <c r="BWD8" s="67"/>
      <c r="BWE8" s="67"/>
      <c r="BWF8" s="67"/>
      <c r="BWG8" s="67"/>
      <c r="BWH8" s="67"/>
      <c r="BWI8" s="67"/>
      <c r="BWJ8" s="67"/>
      <c r="BWK8" s="67"/>
      <c r="BWL8" s="67"/>
      <c r="BWM8" s="67"/>
      <c r="BWN8" s="67"/>
      <c r="BWO8" s="67"/>
    </row>
    <row r="9" spans="1:1965" s="68" customFormat="1" ht="16.5" thickBot="1">
      <c r="A9" s="72"/>
      <c r="B9" s="73"/>
      <c r="C9" s="74"/>
      <c r="D9" s="75" t="s">
        <v>426</v>
      </c>
      <c r="E9" s="76">
        <f t="shared" ref="E9:O9" si="0">SUM(E10:E10)+SUM(E13:E35)</f>
        <v>116723</v>
      </c>
      <c r="F9" s="76">
        <f t="shared" si="0"/>
        <v>156453</v>
      </c>
      <c r="G9" s="76">
        <f t="shared" si="0"/>
        <v>0</v>
      </c>
      <c r="H9" s="76">
        <f t="shared" si="0"/>
        <v>0</v>
      </c>
      <c r="I9" s="76">
        <f t="shared" si="0"/>
        <v>0</v>
      </c>
      <c r="J9" s="76">
        <f t="shared" si="0"/>
        <v>0</v>
      </c>
      <c r="K9" s="76">
        <f t="shared" si="0"/>
        <v>0</v>
      </c>
      <c r="L9" s="76">
        <f t="shared" si="0"/>
        <v>0</v>
      </c>
      <c r="M9" s="76">
        <f t="shared" si="0"/>
        <v>0</v>
      </c>
      <c r="N9" s="76">
        <f t="shared" si="0"/>
        <v>0</v>
      </c>
      <c r="O9" s="76">
        <f t="shared" si="0"/>
        <v>273176</v>
      </c>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7"/>
      <c r="PF9" s="67"/>
      <c r="PG9" s="67"/>
      <c r="PH9" s="67"/>
      <c r="PI9" s="67"/>
      <c r="PJ9" s="67"/>
      <c r="PK9" s="67"/>
      <c r="PL9" s="67"/>
      <c r="PM9" s="67"/>
      <c r="PN9" s="67"/>
      <c r="PO9" s="67"/>
      <c r="PP9" s="67"/>
      <c r="PQ9" s="67"/>
      <c r="PR9" s="67"/>
      <c r="PS9" s="67"/>
      <c r="PT9" s="67"/>
      <c r="PU9" s="67"/>
      <c r="PV9" s="67"/>
      <c r="PW9" s="67"/>
      <c r="PX9" s="67"/>
      <c r="PY9" s="67"/>
      <c r="PZ9" s="67"/>
      <c r="QA9" s="67"/>
      <c r="QB9" s="67"/>
      <c r="QC9" s="67"/>
      <c r="QD9" s="67"/>
      <c r="QE9" s="67"/>
      <c r="QF9" s="67"/>
      <c r="QG9" s="67"/>
      <c r="QH9" s="67"/>
      <c r="QI9" s="67"/>
      <c r="QJ9" s="67"/>
      <c r="QK9" s="67"/>
      <c r="QL9" s="67"/>
      <c r="QM9" s="67"/>
      <c r="QN9" s="67"/>
      <c r="QO9" s="67"/>
      <c r="QP9" s="67"/>
      <c r="QQ9" s="67"/>
      <c r="QR9" s="67"/>
      <c r="QS9" s="67"/>
      <c r="QT9" s="67"/>
      <c r="QU9" s="67"/>
      <c r="QV9" s="67"/>
      <c r="QW9" s="67"/>
      <c r="QX9" s="67"/>
      <c r="QY9" s="67"/>
      <c r="QZ9" s="67"/>
      <c r="RA9" s="67"/>
      <c r="RB9" s="67"/>
      <c r="RC9" s="67"/>
      <c r="RD9" s="67"/>
      <c r="RE9" s="67"/>
      <c r="RF9" s="67"/>
      <c r="RG9" s="67"/>
      <c r="RH9" s="67"/>
      <c r="RI9" s="67"/>
      <c r="RJ9" s="67"/>
      <c r="RK9" s="67"/>
      <c r="RL9" s="67"/>
      <c r="RM9" s="67"/>
      <c r="RN9" s="67"/>
      <c r="RO9" s="67"/>
      <c r="RP9" s="67"/>
      <c r="RQ9" s="67"/>
      <c r="RR9" s="67"/>
      <c r="RS9" s="67"/>
      <c r="RT9" s="67"/>
      <c r="RU9" s="67"/>
      <c r="RV9" s="67"/>
      <c r="RW9" s="67"/>
      <c r="RX9" s="67"/>
      <c r="RY9" s="67"/>
      <c r="RZ9" s="67"/>
      <c r="SA9" s="67"/>
      <c r="SB9" s="67"/>
      <c r="SC9" s="67"/>
      <c r="SD9" s="67"/>
      <c r="SE9" s="67"/>
      <c r="SF9" s="67"/>
      <c r="SG9" s="67"/>
      <c r="SH9" s="67"/>
      <c r="SI9" s="67"/>
      <c r="SJ9" s="67"/>
      <c r="SK9" s="67"/>
      <c r="SL9" s="67"/>
      <c r="SM9" s="67"/>
      <c r="SN9" s="67"/>
      <c r="SO9" s="67"/>
      <c r="SP9" s="67"/>
      <c r="SQ9" s="67"/>
      <c r="SR9" s="67"/>
      <c r="SS9" s="67"/>
      <c r="ST9" s="67"/>
      <c r="SU9" s="67"/>
      <c r="SV9" s="67"/>
      <c r="SW9" s="67"/>
      <c r="SX9" s="67"/>
      <c r="SY9" s="67"/>
      <c r="SZ9" s="67"/>
      <c r="TA9" s="67"/>
      <c r="TB9" s="67"/>
      <c r="TC9" s="67"/>
      <c r="TD9" s="67"/>
      <c r="TE9" s="67"/>
      <c r="TF9" s="67"/>
      <c r="TG9" s="67"/>
      <c r="TH9" s="67"/>
      <c r="TI9" s="67"/>
      <c r="TJ9" s="67"/>
      <c r="TK9" s="67"/>
      <c r="TL9" s="67"/>
      <c r="TM9" s="67"/>
      <c r="TN9" s="67"/>
      <c r="TO9" s="67"/>
      <c r="TP9" s="67"/>
      <c r="TQ9" s="67"/>
      <c r="TR9" s="67"/>
      <c r="TS9" s="67"/>
      <c r="TT9" s="67"/>
      <c r="TU9" s="67"/>
      <c r="TV9" s="67"/>
      <c r="TW9" s="67"/>
      <c r="TX9" s="67"/>
      <c r="TY9" s="67"/>
      <c r="TZ9" s="67"/>
      <c r="UA9" s="67"/>
      <c r="UB9" s="67"/>
      <c r="UC9" s="67"/>
      <c r="UD9" s="67"/>
      <c r="UE9" s="67"/>
      <c r="UF9" s="67"/>
      <c r="UG9" s="67"/>
      <c r="UH9" s="67"/>
      <c r="UI9" s="67"/>
      <c r="UJ9" s="67"/>
      <c r="UK9" s="67"/>
      <c r="UL9" s="67"/>
      <c r="UM9" s="67"/>
      <c r="UN9" s="67"/>
      <c r="UO9" s="67"/>
      <c r="UP9" s="67"/>
      <c r="UQ9" s="67"/>
      <c r="UR9" s="67"/>
      <c r="US9" s="67"/>
      <c r="UT9" s="67"/>
      <c r="UU9" s="67"/>
      <c r="UV9" s="67"/>
      <c r="UW9" s="67"/>
      <c r="UX9" s="67"/>
      <c r="UY9" s="67"/>
      <c r="UZ9" s="67"/>
      <c r="VA9" s="67"/>
      <c r="VB9" s="67"/>
      <c r="VC9" s="67"/>
      <c r="VD9" s="67"/>
      <c r="VE9" s="67"/>
      <c r="VF9" s="67"/>
      <c r="VG9" s="67"/>
      <c r="VH9" s="67"/>
      <c r="VI9" s="67"/>
      <c r="VJ9" s="67"/>
      <c r="VK9" s="67"/>
      <c r="VL9" s="67"/>
      <c r="VM9" s="67"/>
      <c r="VN9" s="67"/>
      <c r="VO9" s="67"/>
      <c r="VP9" s="67"/>
      <c r="VQ9" s="67"/>
      <c r="VR9" s="67"/>
      <c r="VS9" s="67"/>
      <c r="VT9" s="67"/>
      <c r="VU9" s="67"/>
      <c r="VV9" s="67"/>
      <c r="VW9" s="67"/>
      <c r="VX9" s="67"/>
      <c r="VY9" s="67"/>
      <c r="VZ9" s="67"/>
      <c r="WA9" s="67"/>
      <c r="WB9" s="67"/>
      <c r="WC9" s="67"/>
      <c r="WD9" s="67"/>
      <c r="WE9" s="67"/>
      <c r="WF9" s="67"/>
      <c r="WG9" s="67"/>
      <c r="WH9" s="67"/>
      <c r="WI9" s="67"/>
      <c r="WJ9" s="67"/>
      <c r="WK9" s="67"/>
      <c r="WL9" s="67"/>
      <c r="WM9" s="67"/>
      <c r="WN9" s="67"/>
      <c r="WO9" s="67"/>
      <c r="WP9" s="67"/>
      <c r="WQ9" s="67"/>
      <c r="WR9" s="67"/>
      <c r="WS9" s="67"/>
      <c r="WT9" s="67"/>
      <c r="WU9" s="67"/>
      <c r="WV9" s="67"/>
      <c r="WW9" s="67"/>
      <c r="WX9" s="67"/>
      <c r="WY9" s="67"/>
      <c r="WZ9" s="67"/>
      <c r="XA9" s="67"/>
      <c r="XB9" s="67"/>
      <c r="XC9" s="67"/>
      <c r="XD9" s="67"/>
      <c r="XE9" s="67"/>
      <c r="XF9" s="67"/>
      <c r="XG9" s="67"/>
      <c r="XH9" s="67"/>
      <c r="XI9" s="67"/>
      <c r="XJ9" s="67"/>
      <c r="XK9" s="67"/>
      <c r="XL9" s="67"/>
      <c r="XM9" s="67"/>
      <c r="XN9" s="67"/>
      <c r="XO9" s="67"/>
      <c r="XP9" s="67"/>
      <c r="XQ9" s="67"/>
      <c r="XR9" s="67"/>
      <c r="XS9" s="67"/>
      <c r="XT9" s="67"/>
      <c r="XU9" s="67"/>
      <c r="XV9" s="67"/>
      <c r="XW9" s="67"/>
      <c r="XX9" s="67"/>
      <c r="XY9" s="67"/>
      <c r="XZ9" s="67"/>
      <c r="YA9" s="67"/>
      <c r="YB9" s="67"/>
      <c r="YC9" s="67"/>
      <c r="YD9" s="67"/>
      <c r="YE9" s="67"/>
      <c r="YF9" s="67"/>
      <c r="YG9" s="67"/>
      <c r="YH9" s="67"/>
      <c r="YI9" s="67"/>
      <c r="YJ9" s="67"/>
      <c r="YK9" s="67"/>
      <c r="YL9" s="67"/>
      <c r="YM9" s="67"/>
      <c r="YN9" s="67"/>
      <c r="YO9" s="67"/>
      <c r="YP9" s="67"/>
      <c r="YQ9" s="67"/>
      <c r="YR9" s="67"/>
      <c r="YS9" s="67"/>
      <c r="YT9" s="67"/>
      <c r="YU9" s="67"/>
      <c r="YV9" s="67"/>
      <c r="YW9" s="67"/>
      <c r="YX9" s="67"/>
      <c r="YY9" s="67"/>
      <c r="YZ9" s="67"/>
      <c r="ZA9" s="67"/>
      <c r="ZB9" s="67"/>
      <c r="ZC9" s="67"/>
      <c r="ZD9" s="67"/>
      <c r="ZE9" s="67"/>
      <c r="ZF9" s="67"/>
      <c r="ZG9" s="67"/>
      <c r="ZH9" s="67"/>
      <c r="ZI9" s="67"/>
      <c r="ZJ9" s="67"/>
      <c r="ZK9" s="67"/>
      <c r="ZL9" s="67"/>
      <c r="ZM9" s="67"/>
      <c r="ZN9" s="67"/>
      <c r="ZO9" s="67"/>
      <c r="ZP9" s="67"/>
      <c r="ZQ9" s="67"/>
      <c r="ZR9" s="67"/>
      <c r="ZS9" s="67"/>
      <c r="ZT9" s="67"/>
      <c r="ZU9" s="67"/>
      <c r="ZV9" s="67"/>
      <c r="ZW9" s="67"/>
      <c r="ZX9" s="67"/>
      <c r="ZY9" s="67"/>
      <c r="ZZ9" s="67"/>
      <c r="AAA9" s="67"/>
      <c r="AAB9" s="67"/>
      <c r="AAC9" s="67"/>
      <c r="AAD9" s="67"/>
      <c r="AAE9" s="67"/>
      <c r="AAF9" s="67"/>
      <c r="AAG9" s="67"/>
      <c r="AAH9" s="67"/>
      <c r="AAI9" s="67"/>
      <c r="AAJ9" s="67"/>
      <c r="AAK9" s="67"/>
      <c r="AAL9" s="67"/>
      <c r="AAM9" s="67"/>
      <c r="AAN9" s="67"/>
      <c r="AAO9" s="67"/>
      <c r="AAP9" s="67"/>
      <c r="AAQ9" s="67"/>
      <c r="AAR9" s="67"/>
      <c r="AAS9" s="67"/>
      <c r="AAT9" s="67"/>
      <c r="AAU9" s="67"/>
      <c r="AAV9" s="67"/>
      <c r="AAW9" s="67"/>
      <c r="AAX9" s="67"/>
      <c r="AAY9" s="67"/>
      <c r="AAZ9" s="67"/>
      <c r="ABA9" s="67"/>
      <c r="ABB9" s="67"/>
      <c r="ABC9" s="67"/>
      <c r="ABD9" s="67"/>
      <c r="ABE9" s="67"/>
      <c r="ABF9" s="67"/>
      <c r="ABG9" s="67"/>
      <c r="ABH9" s="67"/>
      <c r="ABI9" s="67"/>
      <c r="ABJ9" s="67"/>
      <c r="ABK9" s="67"/>
      <c r="ABL9" s="67"/>
      <c r="ABM9" s="67"/>
      <c r="ABN9" s="67"/>
      <c r="ABO9" s="67"/>
      <c r="ABP9" s="67"/>
      <c r="ABQ9" s="67"/>
      <c r="ABR9" s="67"/>
      <c r="ABS9" s="67"/>
      <c r="ABT9" s="67"/>
      <c r="ABU9" s="67"/>
      <c r="ABV9" s="67"/>
      <c r="ABW9" s="67"/>
      <c r="ABX9" s="67"/>
      <c r="ABY9" s="67"/>
      <c r="ABZ9" s="67"/>
      <c r="ACA9" s="67"/>
      <c r="ACB9" s="67"/>
      <c r="ACC9" s="67"/>
      <c r="ACD9" s="67"/>
      <c r="ACE9" s="67"/>
      <c r="ACF9" s="67"/>
      <c r="ACG9" s="67"/>
      <c r="ACH9" s="67"/>
      <c r="ACI9" s="67"/>
      <c r="ACJ9" s="67"/>
      <c r="ACK9" s="67"/>
      <c r="ACL9" s="67"/>
      <c r="ACM9" s="67"/>
      <c r="ACN9" s="67"/>
      <c r="ACO9" s="67"/>
      <c r="ACP9" s="67"/>
      <c r="ACQ9" s="67"/>
      <c r="ACR9" s="67"/>
      <c r="ACS9" s="67"/>
      <c r="ACT9" s="67"/>
      <c r="ACU9" s="67"/>
      <c r="ACV9" s="67"/>
      <c r="ACW9" s="67"/>
      <c r="ACX9" s="67"/>
      <c r="ACY9" s="67"/>
      <c r="ACZ9" s="67"/>
      <c r="ADA9" s="67"/>
      <c r="ADB9" s="67"/>
      <c r="ADC9" s="67"/>
      <c r="ADD9" s="67"/>
      <c r="ADE9" s="67"/>
      <c r="ADF9" s="67"/>
      <c r="ADG9" s="67"/>
      <c r="ADH9" s="67"/>
      <c r="ADI9" s="67"/>
      <c r="ADJ9" s="67"/>
      <c r="ADK9" s="67"/>
      <c r="ADL9" s="67"/>
      <c r="ADM9" s="67"/>
      <c r="ADN9" s="67"/>
      <c r="ADO9" s="67"/>
      <c r="ADP9" s="67"/>
      <c r="ADQ9" s="67"/>
      <c r="ADR9" s="67"/>
      <c r="ADS9" s="67"/>
      <c r="ADT9" s="67"/>
      <c r="ADU9" s="67"/>
      <c r="ADV9" s="67"/>
      <c r="ADW9" s="67"/>
      <c r="ADX9" s="67"/>
      <c r="ADY9" s="67"/>
      <c r="ADZ9" s="67"/>
      <c r="AEA9" s="67"/>
      <c r="AEB9" s="67"/>
      <c r="AEC9" s="67"/>
      <c r="AED9" s="67"/>
      <c r="AEE9" s="67"/>
      <c r="AEF9" s="67"/>
      <c r="AEG9" s="67"/>
      <c r="AEH9" s="67"/>
      <c r="AEI9" s="67"/>
      <c r="AEJ9" s="67"/>
      <c r="AEK9" s="67"/>
      <c r="AEL9" s="67"/>
      <c r="AEM9" s="67"/>
      <c r="AEN9" s="67"/>
      <c r="AEO9" s="67"/>
      <c r="AEP9" s="67"/>
      <c r="AEQ9" s="67"/>
      <c r="AER9" s="67"/>
      <c r="AES9" s="67"/>
      <c r="AET9" s="67"/>
      <c r="AEU9" s="67"/>
      <c r="AEV9" s="67"/>
      <c r="AEW9" s="67"/>
      <c r="AEX9" s="67"/>
      <c r="AEY9" s="67"/>
      <c r="AEZ9" s="67"/>
      <c r="AFA9" s="67"/>
      <c r="AFB9" s="67"/>
      <c r="AFC9" s="67"/>
      <c r="AFD9" s="67"/>
      <c r="AFE9" s="67"/>
      <c r="AFF9" s="67"/>
      <c r="AFG9" s="67"/>
      <c r="AFH9" s="67"/>
      <c r="AFI9" s="67"/>
      <c r="AFJ9" s="67"/>
      <c r="AFK9" s="67"/>
      <c r="AFL9" s="67"/>
      <c r="AFM9" s="67"/>
      <c r="AFN9" s="67"/>
      <c r="AFO9" s="67"/>
      <c r="AFP9" s="67"/>
      <c r="AFQ9" s="67"/>
      <c r="AFR9" s="67"/>
      <c r="AFS9" s="67"/>
      <c r="AFT9" s="67"/>
      <c r="AFU9" s="67"/>
      <c r="AFV9" s="67"/>
      <c r="AFW9" s="67"/>
      <c r="AFX9" s="67"/>
      <c r="AFY9" s="67"/>
      <c r="AFZ9" s="67"/>
      <c r="AGA9" s="67"/>
      <c r="AGB9" s="67"/>
      <c r="AGC9" s="67"/>
      <c r="AGD9" s="67"/>
      <c r="AGE9" s="67"/>
      <c r="AGF9" s="67"/>
      <c r="AGG9" s="67"/>
      <c r="AGH9" s="67"/>
      <c r="AGI9" s="67"/>
      <c r="AGJ9" s="67"/>
      <c r="AGK9" s="67"/>
      <c r="AGL9" s="67"/>
      <c r="AGM9" s="67"/>
      <c r="AGN9" s="67"/>
      <c r="AGO9" s="67"/>
      <c r="AGP9" s="67"/>
      <c r="AGQ9" s="67"/>
      <c r="AGR9" s="67"/>
      <c r="AGS9" s="67"/>
      <c r="AGT9" s="67"/>
      <c r="AGU9" s="67"/>
      <c r="AGV9" s="67"/>
      <c r="AGW9" s="67"/>
      <c r="AGX9" s="67"/>
      <c r="AGY9" s="67"/>
      <c r="AGZ9" s="67"/>
      <c r="AHA9" s="67"/>
      <c r="AHB9" s="67"/>
      <c r="AHC9" s="67"/>
      <c r="AHD9" s="67"/>
      <c r="AHE9" s="67"/>
      <c r="AHF9" s="67"/>
      <c r="AHG9" s="67"/>
      <c r="AHH9" s="67"/>
      <c r="AHI9" s="67"/>
      <c r="AHJ9" s="67"/>
      <c r="AHK9" s="67"/>
      <c r="AHL9" s="67"/>
      <c r="AHM9" s="67"/>
      <c r="AHN9" s="67"/>
      <c r="AHO9" s="67"/>
      <c r="AHP9" s="67"/>
      <c r="AHQ9" s="67"/>
      <c r="AHR9" s="67"/>
      <c r="AHS9" s="67"/>
      <c r="AHT9" s="67"/>
      <c r="AHU9" s="67"/>
      <c r="AHV9" s="67"/>
      <c r="AHW9" s="67"/>
      <c r="AHX9" s="67"/>
      <c r="AHY9" s="67"/>
      <c r="AHZ9" s="67"/>
      <c r="AIA9" s="67"/>
      <c r="AIB9" s="67"/>
      <c r="AIC9" s="67"/>
      <c r="AID9" s="67"/>
      <c r="AIE9" s="67"/>
      <c r="AIF9" s="67"/>
      <c r="AIG9" s="67"/>
      <c r="AIH9" s="67"/>
      <c r="AII9" s="67"/>
      <c r="AIJ9" s="67"/>
      <c r="AIK9" s="67"/>
      <c r="AIL9" s="67"/>
      <c r="AIM9" s="67"/>
      <c r="AIN9" s="67"/>
      <c r="AIO9" s="67"/>
      <c r="AIP9" s="67"/>
      <c r="AIQ9" s="67"/>
      <c r="AIR9" s="67"/>
      <c r="AIS9" s="67"/>
      <c r="AIT9" s="67"/>
      <c r="AIU9" s="67"/>
      <c r="AIV9" s="67"/>
      <c r="AIW9" s="67"/>
      <c r="AIX9" s="67"/>
      <c r="AIY9" s="67"/>
      <c r="AIZ9" s="67"/>
      <c r="AJA9" s="67"/>
      <c r="AJB9" s="67"/>
      <c r="AJC9" s="67"/>
      <c r="AJD9" s="67"/>
      <c r="AJE9" s="67"/>
      <c r="AJF9" s="67"/>
      <c r="AJG9" s="67"/>
      <c r="AJH9" s="67"/>
      <c r="AJI9" s="67"/>
      <c r="AJJ9" s="67"/>
      <c r="AJK9" s="67"/>
      <c r="AJL9" s="67"/>
      <c r="AJM9" s="67"/>
      <c r="AJN9" s="67"/>
      <c r="AJO9" s="67"/>
      <c r="AJP9" s="67"/>
      <c r="AJQ9" s="67"/>
      <c r="AJR9" s="67"/>
      <c r="AJS9" s="67"/>
      <c r="AJT9" s="67"/>
      <c r="AJU9" s="67"/>
      <c r="AJV9" s="67"/>
      <c r="AJW9" s="67"/>
      <c r="AJX9" s="67"/>
      <c r="AJY9" s="67"/>
      <c r="AJZ9" s="67"/>
      <c r="AKA9" s="67"/>
      <c r="AKB9" s="67"/>
      <c r="AKC9" s="67"/>
      <c r="AKD9" s="67"/>
      <c r="AKE9" s="67"/>
      <c r="AKF9" s="67"/>
      <c r="AKG9" s="67"/>
      <c r="AKH9" s="67"/>
      <c r="AKI9" s="67"/>
      <c r="AKJ9" s="67"/>
      <c r="AKK9" s="67"/>
      <c r="AKL9" s="67"/>
      <c r="AKM9" s="67"/>
      <c r="AKN9" s="67"/>
      <c r="AKO9" s="67"/>
      <c r="AKP9" s="67"/>
      <c r="AKQ9" s="67"/>
      <c r="AKR9" s="67"/>
      <c r="AKS9" s="67"/>
      <c r="AKT9" s="67"/>
      <c r="AKU9" s="67"/>
      <c r="AKV9" s="67"/>
      <c r="AKW9" s="67"/>
      <c r="AKX9" s="67"/>
      <c r="AKY9" s="67"/>
      <c r="AKZ9" s="67"/>
      <c r="ALA9" s="67"/>
      <c r="ALB9" s="67"/>
      <c r="ALC9" s="67"/>
      <c r="ALD9" s="67"/>
      <c r="ALE9" s="67"/>
      <c r="ALF9" s="67"/>
      <c r="ALG9" s="67"/>
      <c r="ALH9" s="67"/>
      <c r="ALI9" s="67"/>
      <c r="ALJ9" s="67"/>
      <c r="ALK9" s="67"/>
      <c r="ALL9" s="67"/>
      <c r="ALM9" s="67"/>
      <c r="ALN9" s="67"/>
      <c r="ALO9" s="67"/>
      <c r="ALP9" s="67"/>
      <c r="ALQ9" s="67"/>
      <c r="ALR9" s="67"/>
      <c r="ALS9" s="67"/>
      <c r="ALT9" s="67"/>
      <c r="ALU9" s="67"/>
      <c r="ALV9" s="67"/>
      <c r="ALW9" s="67"/>
      <c r="ALX9" s="67"/>
      <c r="ALY9" s="67"/>
      <c r="ALZ9" s="67"/>
      <c r="AMA9" s="67"/>
      <c r="AMB9" s="67"/>
      <c r="AMC9" s="67"/>
      <c r="AMD9" s="67"/>
      <c r="AME9" s="67"/>
      <c r="AMF9" s="67"/>
      <c r="AMG9" s="67"/>
      <c r="AMH9" s="67"/>
      <c r="AMI9" s="67"/>
      <c r="AMJ9" s="67"/>
      <c r="AMK9" s="67"/>
      <c r="AML9" s="67"/>
      <c r="AMM9" s="67"/>
      <c r="AMN9" s="67"/>
      <c r="AMO9" s="67"/>
      <c r="AMP9" s="67"/>
      <c r="AMQ9" s="67"/>
      <c r="AMR9" s="67"/>
      <c r="AMS9" s="67"/>
      <c r="AMT9" s="67"/>
      <c r="AMU9" s="67"/>
      <c r="AMV9" s="67"/>
      <c r="AMW9" s="67"/>
      <c r="AMX9" s="67"/>
      <c r="AMY9" s="67"/>
      <c r="AMZ9" s="67"/>
      <c r="ANA9" s="67"/>
      <c r="ANB9" s="67"/>
      <c r="ANC9" s="67"/>
      <c r="AND9" s="67"/>
      <c r="ANE9" s="67"/>
      <c r="ANF9" s="67"/>
      <c r="ANG9" s="67"/>
      <c r="ANH9" s="67"/>
      <c r="ANI9" s="67"/>
      <c r="ANJ9" s="67"/>
      <c r="ANK9" s="67"/>
      <c r="ANL9" s="67"/>
      <c r="ANM9" s="67"/>
      <c r="ANN9" s="67"/>
      <c r="ANO9" s="67"/>
      <c r="ANP9" s="67"/>
      <c r="ANQ9" s="67"/>
      <c r="ANR9" s="67"/>
      <c r="ANS9" s="67"/>
      <c r="ANT9" s="67"/>
      <c r="ANU9" s="67"/>
      <c r="ANV9" s="67"/>
      <c r="ANW9" s="67"/>
      <c r="ANX9" s="67"/>
      <c r="ANY9" s="67"/>
      <c r="ANZ9" s="67"/>
      <c r="AOA9" s="67"/>
      <c r="AOB9" s="67"/>
      <c r="AOC9" s="67"/>
      <c r="AOD9" s="67"/>
      <c r="AOE9" s="67"/>
      <c r="AOF9" s="67"/>
      <c r="AOG9" s="67"/>
      <c r="AOH9" s="67"/>
      <c r="AOI9" s="67"/>
      <c r="AOJ9" s="67"/>
      <c r="AOK9" s="67"/>
      <c r="AOL9" s="67"/>
      <c r="AOM9" s="67"/>
      <c r="AON9" s="67"/>
      <c r="AOO9" s="67"/>
      <c r="AOP9" s="67"/>
      <c r="AOQ9" s="67"/>
      <c r="AOR9" s="67"/>
      <c r="AOS9" s="67"/>
      <c r="AOT9" s="67"/>
      <c r="AOU9" s="67"/>
      <c r="AOV9" s="67"/>
      <c r="AOW9" s="67"/>
      <c r="AOX9" s="67"/>
      <c r="AOY9" s="67"/>
      <c r="AOZ9" s="67"/>
      <c r="APA9" s="67"/>
      <c r="APB9" s="67"/>
      <c r="APC9" s="67"/>
      <c r="APD9" s="67"/>
      <c r="APE9" s="67"/>
      <c r="APF9" s="67"/>
      <c r="APG9" s="67"/>
      <c r="APH9" s="67"/>
      <c r="API9" s="67"/>
      <c r="APJ9" s="67"/>
      <c r="APK9" s="67"/>
      <c r="APL9" s="67"/>
      <c r="APM9" s="67"/>
      <c r="APN9" s="67"/>
      <c r="APO9" s="67"/>
      <c r="APP9" s="67"/>
      <c r="APQ9" s="67"/>
      <c r="APR9" s="67"/>
      <c r="APS9" s="67"/>
      <c r="APT9" s="67"/>
      <c r="APU9" s="67"/>
      <c r="APV9" s="67"/>
      <c r="APW9" s="67"/>
      <c r="APX9" s="67"/>
      <c r="APY9" s="67"/>
      <c r="APZ9" s="67"/>
      <c r="AQA9" s="67"/>
      <c r="AQB9" s="67"/>
      <c r="AQC9" s="67"/>
      <c r="AQD9" s="67"/>
      <c r="AQE9" s="67"/>
      <c r="AQF9" s="67"/>
      <c r="AQG9" s="67"/>
      <c r="AQH9" s="67"/>
      <c r="AQI9" s="67"/>
      <c r="AQJ9" s="67"/>
      <c r="AQK9" s="67"/>
      <c r="AQL9" s="67"/>
      <c r="AQM9" s="67"/>
      <c r="AQN9" s="67"/>
      <c r="AQO9" s="67"/>
      <c r="AQP9" s="67"/>
      <c r="AQQ9" s="67"/>
      <c r="AQR9" s="67"/>
      <c r="AQS9" s="67"/>
      <c r="AQT9" s="67"/>
      <c r="AQU9" s="67"/>
      <c r="AQV9" s="67"/>
      <c r="AQW9" s="67"/>
      <c r="AQX9" s="67"/>
      <c r="AQY9" s="67"/>
      <c r="AQZ9" s="67"/>
      <c r="ARA9" s="67"/>
      <c r="ARB9" s="67"/>
      <c r="ARC9" s="67"/>
      <c r="ARD9" s="67"/>
      <c r="ARE9" s="67"/>
      <c r="ARF9" s="67"/>
      <c r="ARG9" s="67"/>
      <c r="ARH9" s="67"/>
      <c r="ARI9" s="67"/>
      <c r="ARJ9" s="67"/>
      <c r="ARK9" s="67"/>
      <c r="ARL9" s="67"/>
      <c r="ARM9" s="67"/>
      <c r="ARN9" s="67"/>
      <c r="ARO9" s="67"/>
      <c r="ARP9" s="67"/>
      <c r="ARQ9" s="67"/>
      <c r="ARR9" s="67"/>
      <c r="ARS9" s="67"/>
      <c r="ART9" s="67"/>
      <c r="ARU9" s="67"/>
      <c r="ARV9" s="67"/>
      <c r="ARW9" s="67"/>
      <c r="ARX9" s="67"/>
      <c r="ARY9" s="67"/>
      <c r="ARZ9" s="67"/>
      <c r="ASA9" s="67"/>
      <c r="ASB9" s="67"/>
      <c r="ASC9" s="67"/>
      <c r="ASD9" s="67"/>
      <c r="ASE9" s="67"/>
      <c r="ASF9" s="67"/>
      <c r="ASG9" s="67"/>
      <c r="ASH9" s="67"/>
      <c r="ASI9" s="67"/>
      <c r="ASJ9" s="67"/>
      <c r="ASK9" s="67"/>
      <c r="ASL9" s="67"/>
      <c r="ASM9" s="67"/>
      <c r="ASN9" s="67"/>
      <c r="ASO9" s="67"/>
      <c r="ASP9" s="67"/>
      <c r="ASQ9" s="67"/>
      <c r="ASR9" s="67"/>
      <c r="ASS9" s="67"/>
      <c r="AST9" s="67"/>
      <c r="ASU9" s="67"/>
      <c r="ASV9" s="67"/>
      <c r="ASW9" s="67"/>
      <c r="ASX9" s="67"/>
      <c r="ASY9" s="67"/>
      <c r="ASZ9" s="67"/>
      <c r="ATA9" s="67"/>
      <c r="ATB9" s="67"/>
      <c r="ATC9" s="67"/>
      <c r="ATD9" s="67"/>
      <c r="ATE9" s="67"/>
      <c r="ATF9" s="67"/>
      <c r="ATG9" s="67"/>
      <c r="ATH9" s="67"/>
      <c r="ATI9" s="67"/>
      <c r="ATJ9" s="67"/>
      <c r="ATK9" s="67"/>
      <c r="ATL9" s="67"/>
      <c r="ATM9" s="67"/>
      <c r="ATN9" s="67"/>
      <c r="ATO9" s="67"/>
      <c r="ATP9" s="67"/>
      <c r="ATQ9" s="67"/>
      <c r="ATR9" s="67"/>
      <c r="ATS9" s="67"/>
      <c r="ATT9" s="67"/>
      <c r="ATU9" s="67"/>
      <c r="ATV9" s="67"/>
      <c r="ATW9" s="67"/>
      <c r="ATX9" s="67"/>
      <c r="ATY9" s="67"/>
      <c r="ATZ9" s="67"/>
      <c r="AUA9" s="67"/>
      <c r="AUB9" s="67"/>
      <c r="AUC9" s="67"/>
      <c r="AUD9" s="67"/>
      <c r="AUE9" s="67"/>
      <c r="AUF9" s="67"/>
      <c r="AUG9" s="67"/>
      <c r="AUH9" s="67"/>
      <c r="AUI9" s="67"/>
      <c r="AUJ9" s="67"/>
      <c r="AUK9" s="67"/>
      <c r="AUL9" s="67"/>
      <c r="AUM9" s="67"/>
      <c r="AUN9" s="67"/>
      <c r="AUO9" s="67"/>
      <c r="AUP9" s="67"/>
      <c r="AUQ9" s="67"/>
      <c r="AUR9" s="67"/>
      <c r="AUS9" s="67"/>
      <c r="AUT9" s="67"/>
      <c r="AUU9" s="67"/>
      <c r="AUV9" s="67"/>
      <c r="AUW9" s="67"/>
      <c r="AUX9" s="67"/>
      <c r="AUY9" s="67"/>
      <c r="AUZ9" s="67"/>
      <c r="AVA9" s="67"/>
      <c r="AVB9" s="67"/>
      <c r="AVC9" s="67"/>
      <c r="AVD9" s="67"/>
      <c r="AVE9" s="67"/>
      <c r="AVF9" s="67"/>
      <c r="AVG9" s="67"/>
      <c r="AVH9" s="67"/>
      <c r="AVI9" s="67"/>
      <c r="AVJ9" s="67"/>
      <c r="AVK9" s="67"/>
      <c r="AVL9" s="67"/>
      <c r="AVM9" s="67"/>
      <c r="AVN9" s="67"/>
      <c r="AVO9" s="67"/>
      <c r="AVP9" s="67"/>
      <c r="AVQ9" s="67"/>
      <c r="AVR9" s="67"/>
      <c r="AVS9" s="67"/>
      <c r="AVT9" s="67"/>
      <c r="AVU9" s="67"/>
      <c r="AVV9" s="67"/>
      <c r="AVW9" s="67"/>
      <c r="AVX9" s="67"/>
      <c r="AVY9" s="67"/>
      <c r="AVZ9" s="67"/>
      <c r="AWA9" s="67"/>
      <c r="AWB9" s="67"/>
      <c r="AWC9" s="67"/>
      <c r="AWD9" s="67"/>
      <c r="AWE9" s="67"/>
      <c r="AWF9" s="67"/>
      <c r="AWG9" s="67"/>
      <c r="AWH9" s="67"/>
      <c r="AWI9" s="67"/>
      <c r="AWJ9" s="67"/>
      <c r="AWK9" s="67"/>
      <c r="AWL9" s="67"/>
      <c r="AWM9" s="67"/>
      <c r="AWN9" s="67"/>
      <c r="AWO9" s="67"/>
      <c r="AWP9" s="67"/>
      <c r="AWQ9" s="67"/>
      <c r="AWR9" s="67"/>
      <c r="AWS9" s="67"/>
      <c r="AWT9" s="67"/>
      <c r="AWU9" s="67"/>
      <c r="AWV9" s="67"/>
      <c r="AWW9" s="67"/>
      <c r="AWX9" s="67"/>
      <c r="AWY9" s="67"/>
      <c r="AWZ9" s="67"/>
      <c r="AXA9" s="67"/>
      <c r="AXB9" s="67"/>
      <c r="AXC9" s="67"/>
      <c r="AXD9" s="67"/>
      <c r="AXE9" s="67"/>
      <c r="AXF9" s="67"/>
      <c r="AXG9" s="67"/>
      <c r="AXH9" s="67"/>
      <c r="AXI9" s="67"/>
      <c r="AXJ9" s="67"/>
      <c r="AXK9" s="67"/>
      <c r="AXL9" s="67"/>
      <c r="AXM9" s="67"/>
      <c r="AXN9" s="67"/>
      <c r="AXO9" s="67"/>
      <c r="AXP9" s="67"/>
      <c r="AXQ9" s="67"/>
      <c r="AXR9" s="67"/>
      <c r="AXS9" s="67"/>
      <c r="AXT9" s="67"/>
      <c r="AXU9" s="67"/>
      <c r="AXV9" s="67"/>
      <c r="AXW9" s="67"/>
      <c r="AXX9" s="67"/>
      <c r="AXY9" s="67"/>
      <c r="AXZ9" s="67"/>
      <c r="AYA9" s="67"/>
      <c r="AYB9" s="67"/>
      <c r="AYC9" s="67"/>
      <c r="AYD9" s="67"/>
      <c r="AYE9" s="67"/>
      <c r="AYF9" s="67"/>
      <c r="AYG9" s="67"/>
      <c r="AYH9" s="67"/>
      <c r="AYI9" s="67"/>
      <c r="AYJ9" s="67"/>
      <c r="AYK9" s="67"/>
      <c r="AYL9" s="67"/>
      <c r="AYM9" s="67"/>
      <c r="AYN9" s="67"/>
      <c r="AYO9" s="67"/>
      <c r="AYP9" s="67"/>
      <c r="AYQ9" s="67"/>
      <c r="AYR9" s="67"/>
      <c r="AYS9" s="67"/>
      <c r="AYT9" s="67"/>
      <c r="AYU9" s="67"/>
      <c r="AYV9" s="67"/>
      <c r="AYW9" s="67"/>
      <c r="AYX9" s="67"/>
      <c r="AYY9" s="67"/>
      <c r="AYZ9" s="67"/>
      <c r="AZA9" s="67"/>
      <c r="AZB9" s="67"/>
      <c r="AZC9" s="67"/>
      <c r="AZD9" s="67"/>
      <c r="AZE9" s="67"/>
      <c r="AZF9" s="67"/>
      <c r="AZG9" s="67"/>
      <c r="AZH9" s="67"/>
      <c r="AZI9" s="67"/>
      <c r="AZJ9" s="67"/>
      <c r="AZK9" s="67"/>
      <c r="AZL9" s="67"/>
      <c r="AZM9" s="67"/>
      <c r="AZN9" s="67"/>
      <c r="AZO9" s="67"/>
      <c r="AZP9" s="67"/>
      <c r="AZQ9" s="67"/>
      <c r="AZR9" s="67"/>
      <c r="AZS9" s="67"/>
      <c r="AZT9" s="67"/>
      <c r="AZU9" s="67"/>
      <c r="AZV9" s="67"/>
      <c r="AZW9" s="67"/>
      <c r="AZX9" s="67"/>
      <c r="AZY9" s="67"/>
      <c r="AZZ9" s="67"/>
      <c r="BAA9" s="67"/>
      <c r="BAB9" s="67"/>
      <c r="BAC9" s="67"/>
      <c r="BAD9" s="67"/>
      <c r="BAE9" s="67"/>
      <c r="BAF9" s="67"/>
      <c r="BAG9" s="67"/>
      <c r="BAH9" s="67"/>
      <c r="BAI9" s="67"/>
      <c r="BAJ9" s="67"/>
      <c r="BAK9" s="67"/>
      <c r="BAL9" s="67"/>
      <c r="BAM9" s="67"/>
      <c r="BAN9" s="67"/>
      <c r="BAO9" s="67"/>
      <c r="BAP9" s="67"/>
      <c r="BAQ9" s="67"/>
      <c r="BAR9" s="67"/>
      <c r="BAS9" s="67"/>
      <c r="BAT9" s="67"/>
      <c r="BAU9" s="67"/>
      <c r="BAV9" s="67"/>
      <c r="BAW9" s="67"/>
      <c r="BAX9" s="67"/>
      <c r="BAY9" s="67"/>
      <c r="BAZ9" s="67"/>
      <c r="BBA9" s="67"/>
      <c r="BBB9" s="67"/>
      <c r="BBC9" s="67"/>
      <c r="BBD9" s="67"/>
      <c r="BBE9" s="67"/>
      <c r="BBF9" s="67"/>
      <c r="BBG9" s="67"/>
      <c r="BBH9" s="67"/>
      <c r="BBI9" s="67"/>
      <c r="BBJ9" s="67"/>
      <c r="BBK9" s="67"/>
      <c r="BBL9" s="67"/>
      <c r="BBM9" s="67"/>
      <c r="BBN9" s="67"/>
      <c r="BBO9" s="67"/>
      <c r="BBP9" s="67"/>
      <c r="BBQ9" s="67"/>
      <c r="BBR9" s="67"/>
      <c r="BBS9" s="67"/>
      <c r="BBT9" s="67"/>
      <c r="BBU9" s="67"/>
      <c r="BBV9" s="67"/>
      <c r="BBW9" s="67"/>
      <c r="BBX9" s="67"/>
      <c r="BBY9" s="67"/>
      <c r="BBZ9" s="67"/>
      <c r="BCA9" s="67"/>
      <c r="BCB9" s="67"/>
      <c r="BCC9" s="67"/>
      <c r="BCD9" s="67"/>
      <c r="BCE9" s="67"/>
      <c r="BCF9" s="67"/>
      <c r="BCG9" s="67"/>
      <c r="BCH9" s="67"/>
      <c r="BCI9" s="67"/>
      <c r="BCJ9" s="67"/>
      <c r="BCK9" s="67"/>
      <c r="BCL9" s="67"/>
      <c r="BCM9" s="67"/>
      <c r="BCN9" s="67"/>
      <c r="BCO9" s="67"/>
      <c r="BCP9" s="67"/>
      <c r="BCQ9" s="67"/>
      <c r="BCR9" s="67"/>
      <c r="BCS9" s="67"/>
      <c r="BCT9" s="67"/>
      <c r="BCU9" s="67"/>
      <c r="BCV9" s="67"/>
      <c r="BCW9" s="67"/>
      <c r="BCX9" s="67"/>
      <c r="BCY9" s="67"/>
      <c r="BCZ9" s="67"/>
      <c r="BDA9" s="67"/>
      <c r="BDB9" s="67"/>
      <c r="BDC9" s="67"/>
      <c r="BDD9" s="67"/>
      <c r="BDE9" s="67"/>
      <c r="BDF9" s="67"/>
      <c r="BDG9" s="67"/>
      <c r="BDH9" s="67"/>
      <c r="BDI9" s="67"/>
      <c r="BDJ9" s="67"/>
      <c r="BDK9" s="67"/>
      <c r="BDL9" s="67"/>
      <c r="BDM9" s="67"/>
      <c r="BDN9" s="67"/>
      <c r="BDO9" s="67"/>
      <c r="BDP9" s="67"/>
      <c r="BDQ9" s="67"/>
      <c r="BDR9" s="67"/>
      <c r="BDS9" s="67"/>
      <c r="BDT9" s="67"/>
      <c r="BDU9" s="67"/>
      <c r="BDV9" s="67"/>
      <c r="BDW9" s="67"/>
      <c r="BDX9" s="67"/>
      <c r="BDY9" s="67"/>
      <c r="BDZ9" s="67"/>
      <c r="BEA9" s="67"/>
      <c r="BEB9" s="67"/>
      <c r="BEC9" s="67"/>
      <c r="BED9" s="67"/>
      <c r="BEE9" s="67"/>
      <c r="BEF9" s="67"/>
      <c r="BEG9" s="67"/>
      <c r="BEH9" s="67"/>
      <c r="BEI9" s="67"/>
      <c r="BEJ9" s="67"/>
      <c r="BEK9" s="67"/>
      <c r="BEL9" s="67"/>
      <c r="BEM9" s="67"/>
      <c r="BEN9" s="67"/>
      <c r="BEO9" s="67"/>
      <c r="BEP9" s="67"/>
      <c r="BEQ9" s="67"/>
      <c r="BER9" s="67"/>
      <c r="BES9" s="67"/>
      <c r="BET9" s="67"/>
      <c r="BEU9" s="67"/>
      <c r="BEV9" s="67"/>
      <c r="BEW9" s="67"/>
      <c r="BEX9" s="67"/>
      <c r="BEY9" s="67"/>
      <c r="BEZ9" s="67"/>
      <c r="BFA9" s="67"/>
      <c r="BFB9" s="67"/>
      <c r="BFC9" s="67"/>
      <c r="BFD9" s="67"/>
      <c r="BFE9" s="67"/>
      <c r="BFF9" s="67"/>
      <c r="BFG9" s="67"/>
      <c r="BFH9" s="67"/>
      <c r="BFI9" s="67"/>
      <c r="BFJ9" s="67"/>
      <c r="BFK9" s="67"/>
      <c r="BFL9" s="67"/>
      <c r="BFM9" s="67"/>
      <c r="BFN9" s="67"/>
      <c r="BFO9" s="67"/>
      <c r="BFP9" s="67"/>
      <c r="BFQ9" s="67"/>
      <c r="BFR9" s="67"/>
      <c r="BFS9" s="67"/>
      <c r="BFT9" s="67"/>
      <c r="BFU9" s="67"/>
      <c r="BFV9" s="67"/>
      <c r="BFW9" s="67"/>
      <c r="BFX9" s="67"/>
      <c r="BFY9" s="67"/>
      <c r="BFZ9" s="67"/>
      <c r="BGA9" s="67"/>
      <c r="BGB9" s="67"/>
      <c r="BGC9" s="67"/>
      <c r="BGD9" s="67"/>
      <c r="BGE9" s="67"/>
      <c r="BGF9" s="67"/>
      <c r="BGG9" s="67"/>
      <c r="BGH9" s="67"/>
      <c r="BGI9" s="67"/>
      <c r="BGJ9" s="67"/>
      <c r="BGK9" s="67"/>
      <c r="BGL9" s="67"/>
      <c r="BGM9" s="67"/>
      <c r="BGN9" s="67"/>
      <c r="BGO9" s="67"/>
      <c r="BGP9" s="67"/>
      <c r="BGQ9" s="67"/>
      <c r="BGR9" s="67"/>
      <c r="BGS9" s="67"/>
      <c r="BGT9" s="67"/>
      <c r="BGU9" s="67"/>
      <c r="BGV9" s="67"/>
      <c r="BGW9" s="67"/>
      <c r="BGX9" s="67"/>
      <c r="BGY9" s="67"/>
      <c r="BGZ9" s="67"/>
      <c r="BHA9" s="67"/>
      <c r="BHB9" s="67"/>
      <c r="BHC9" s="67"/>
      <c r="BHD9" s="67"/>
      <c r="BHE9" s="67"/>
      <c r="BHF9" s="67"/>
      <c r="BHG9" s="67"/>
      <c r="BHH9" s="67"/>
      <c r="BHI9" s="67"/>
      <c r="BHJ9" s="67"/>
      <c r="BHK9" s="67"/>
      <c r="BHL9" s="67"/>
      <c r="BHM9" s="67"/>
      <c r="BHN9" s="67"/>
      <c r="BHO9" s="67"/>
      <c r="BHP9" s="67"/>
      <c r="BHQ9" s="67"/>
      <c r="BHR9" s="67"/>
      <c r="BHS9" s="67"/>
      <c r="BHT9" s="67"/>
      <c r="BHU9" s="67"/>
      <c r="BHV9" s="67"/>
      <c r="BHW9" s="67"/>
      <c r="BHX9" s="67"/>
      <c r="BHY9" s="67"/>
      <c r="BHZ9" s="67"/>
      <c r="BIA9" s="67"/>
      <c r="BIB9" s="67"/>
      <c r="BIC9" s="67"/>
      <c r="BID9" s="67"/>
      <c r="BIE9" s="67"/>
      <c r="BIF9" s="67"/>
      <c r="BIG9" s="67"/>
      <c r="BIH9" s="67"/>
      <c r="BII9" s="67"/>
      <c r="BIJ9" s="67"/>
      <c r="BIK9" s="67"/>
      <c r="BIL9" s="67"/>
      <c r="BIM9" s="67"/>
      <c r="BIN9" s="67"/>
      <c r="BIO9" s="67"/>
      <c r="BIP9" s="67"/>
      <c r="BIQ9" s="67"/>
      <c r="BIR9" s="67"/>
      <c r="BIS9" s="67"/>
      <c r="BIT9" s="67"/>
      <c r="BIU9" s="67"/>
      <c r="BIV9" s="67"/>
      <c r="BIW9" s="67"/>
      <c r="BIX9" s="67"/>
      <c r="BIY9" s="67"/>
      <c r="BIZ9" s="67"/>
      <c r="BJA9" s="67"/>
      <c r="BJB9" s="67"/>
      <c r="BJC9" s="67"/>
      <c r="BJD9" s="67"/>
      <c r="BJE9" s="67"/>
      <c r="BJF9" s="67"/>
      <c r="BJG9" s="67"/>
      <c r="BJH9" s="67"/>
      <c r="BJI9" s="67"/>
      <c r="BJJ9" s="67"/>
      <c r="BJK9" s="67"/>
      <c r="BJL9" s="67"/>
      <c r="BJM9" s="67"/>
      <c r="BJN9" s="67"/>
      <c r="BJO9" s="67"/>
      <c r="BJP9" s="67"/>
      <c r="BJQ9" s="67"/>
      <c r="BJR9" s="67"/>
      <c r="BJS9" s="67"/>
      <c r="BJT9" s="67"/>
      <c r="BJU9" s="67"/>
      <c r="BJV9" s="67"/>
      <c r="BJW9" s="67"/>
      <c r="BJX9" s="67"/>
      <c r="BJY9" s="67"/>
      <c r="BJZ9" s="67"/>
      <c r="BKA9" s="67"/>
      <c r="BKB9" s="67"/>
      <c r="BKC9" s="67"/>
      <c r="BKD9" s="67"/>
      <c r="BKE9" s="67"/>
      <c r="BKF9" s="67"/>
      <c r="BKG9" s="67"/>
      <c r="BKH9" s="67"/>
      <c r="BKI9" s="67"/>
      <c r="BKJ9" s="67"/>
      <c r="BKK9" s="67"/>
      <c r="BKL9" s="67"/>
      <c r="BKM9" s="67"/>
      <c r="BKN9" s="67"/>
      <c r="BKO9" s="67"/>
      <c r="BKP9" s="67"/>
      <c r="BKQ9" s="67"/>
      <c r="BKR9" s="67"/>
      <c r="BKS9" s="67"/>
      <c r="BKT9" s="67"/>
      <c r="BKU9" s="67"/>
      <c r="BKV9" s="67"/>
      <c r="BKW9" s="67"/>
      <c r="BKX9" s="67"/>
      <c r="BKY9" s="67"/>
      <c r="BKZ9" s="67"/>
      <c r="BLA9" s="67"/>
      <c r="BLB9" s="67"/>
      <c r="BLC9" s="67"/>
      <c r="BLD9" s="67"/>
      <c r="BLE9" s="67"/>
      <c r="BLF9" s="67"/>
      <c r="BLG9" s="67"/>
      <c r="BLH9" s="67"/>
      <c r="BLI9" s="67"/>
      <c r="BLJ9" s="67"/>
      <c r="BLK9" s="67"/>
      <c r="BLL9" s="67"/>
      <c r="BLM9" s="67"/>
      <c r="BLN9" s="67"/>
      <c r="BLO9" s="67"/>
      <c r="BLP9" s="67"/>
      <c r="BLQ9" s="67"/>
      <c r="BLR9" s="67"/>
      <c r="BLS9" s="67"/>
      <c r="BLT9" s="67"/>
      <c r="BLU9" s="67"/>
      <c r="BLV9" s="67"/>
      <c r="BLW9" s="67"/>
      <c r="BLX9" s="67"/>
      <c r="BLY9" s="67"/>
      <c r="BLZ9" s="67"/>
      <c r="BMA9" s="67"/>
      <c r="BMB9" s="67"/>
      <c r="BMC9" s="67"/>
      <c r="BMD9" s="67"/>
      <c r="BME9" s="67"/>
      <c r="BMF9" s="67"/>
      <c r="BMG9" s="67"/>
      <c r="BMH9" s="67"/>
      <c r="BMI9" s="67"/>
      <c r="BMJ9" s="67"/>
      <c r="BMK9" s="67"/>
      <c r="BML9" s="67"/>
      <c r="BMM9" s="67"/>
      <c r="BMN9" s="67"/>
      <c r="BMO9" s="67"/>
      <c r="BMP9" s="67"/>
      <c r="BMQ9" s="67"/>
      <c r="BMR9" s="67"/>
      <c r="BMS9" s="67"/>
      <c r="BMT9" s="67"/>
      <c r="BMU9" s="67"/>
      <c r="BMV9" s="67"/>
      <c r="BMW9" s="67"/>
      <c r="BMX9" s="67"/>
      <c r="BMY9" s="67"/>
      <c r="BMZ9" s="67"/>
      <c r="BNA9" s="67"/>
      <c r="BNB9" s="67"/>
      <c r="BNC9" s="67"/>
      <c r="BND9" s="67"/>
      <c r="BNE9" s="67"/>
      <c r="BNF9" s="67"/>
      <c r="BNG9" s="67"/>
      <c r="BNH9" s="67"/>
      <c r="BNI9" s="67"/>
      <c r="BNJ9" s="67"/>
      <c r="BNK9" s="67"/>
      <c r="BNL9" s="67"/>
      <c r="BNM9" s="67"/>
      <c r="BNN9" s="67"/>
      <c r="BNO9" s="67"/>
      <c r="BNP9" s="67"/>
      <c r="BNQ9" s="67"/>
      <c r="BNR9" s="67"/>
      <c r="BNS9" s="67"/>
      <c r="BNT9" s="67"/>
      <c r="BNU9" s="67"/>
      <c r="BNV9" s="67"/>
      <c r="BNW9" s="67"/>
      <c r="BNX9" s="67"/>
      <c r="BNY9" s="67"/>
      <c r="BNZ9" s="67"/>
      <c r="BOA9" s="67"/>
      <c r="BOB9" s="67"/>
      <c r="BOC9" s="67"/>
      <c r="BOD9" s="67"/>
      <c r="BOE9" s="67"/>
      <c r="BOF9" s="67"/>
      <c r="BOG9" s="67"/>
      <c r="BOH9" s="67"/>
      <c r="BOI9" s="67"/>
      <c r="BOJ9" s="67"/>
      <c r="BOK9" s="67"/>
      <c r="BOL9" s="67"/>
      <c r="BOM9" s="67"/>
      <c r="BON9" s="67"/>
      <c r="BOO9" s="67"/>
      <c r="BOP9" s="67"/>
      <c r="BOQ9" s="67"/>
      <c r="BOR9" s="67"/>
      <c r="BOS9" s="67"/>
      <c r="BOT9" s="67"/>
      <c r="BOU9" s="67"/>
      <c r="BOV9" s="67"/>
      <c r="BOW9" s="67"/>
      <c r="BOX9" s="67"/>
      <c r="BOY9" s="67"/>
      <c r="BOZ9" s="67"/>
      <c r="BPA9" s="67"/>
      <c r="BPB9" s="67"/>
      <c r="BPC9" s="67"/>
      <c r="BPD9" s="67"/>
      <c r="BPE9" s="67"/>
      <c r="BPF9" s="67"/>
      <c r="BPG9" s="67"/>
      <c r="BPH9" s="67"/>
      <c r="BPI9" s="67"/>
      <c r="BPJ9" s="67"/>
      <c r="BPK9" s="67"/>
      <c r="BPL9" s="67"/>
      <c r="BPM9" s="67"/>
      <c r="BPN9" s="67"/>
      <c r="BPO9" s="67"/>
      <c r="BPP9" s="67"/>
      <c r="BPQ9" s="67"/>
      <c r="BPR9" s="67"/>
      <c r="BPS9" s="67"/>
      <c r="BPT9" s="67"/>
      <c r="BPU9" s="67"/>
      <c r="BPV9" s="67"/>
      <c r="BPW9" s="67"/>
      <c r="BPX9" s="67"/>
      <c r="BPY9" s="67"/>
      <c r="BPZ9" s="67"/>
      <c r="BQA9" s="67"/>
      <c r="BQB9" s="67"/>
      <c r="BQC9" s="67"/>
      <c r="BQD9" s="67"/>
      <c r="BQE9" s="67"/>
      <c r="BQF9" s="67"/>
      <c r="BQG9" s="67"/>
      <c r="BQH9" s="67"/>
      <c r="BQI9" s="67"/>
      <c r="BQJ9" s="67"/>
      <c r="BQK9" s="67"/>
      <c r="BQL9" s="67"/>
      <c r="BQM9" s="67"/>
      <c r="BQN9" s="67"/>
      <c r="BQO9" s="67"/>
      <c r="BQP9" s="67"/>
      <c r="BQQ9" s="67"/>
      <c r="BQR9" s="67"/>
      <c r="BQS9" s="67"/>
      <c r="BQT9" s="67"/>
      <c r="BQU9" s="67"/>
      <c r="BQV9" s="67"/>
      <c r="BQW9" s="67"/>
      <c r="BQX9" s="67"/>
      <c r="BQY9" s="67"/>
      <c r="BQZ9" s="67"/>
      <c r="BRA9" s="67"/>
      <c r="BRB9" s="67"/>
      <c r="BRC9" s="67"/>
      <c r="BRD9" s="67"/>
      <c r="BRE9" s="67"/>
      <c r="BRF9" s="67"/>
      <c r="BRG9" s="67"/>
      <c r="BRH9" s="67"/>
      <c r="BRI9" s="67"/>
      <c r="BRJ9" s="67"/>
      <c r="BRK9" s="67"/>
      <c r="BRL9" s="67"/>
      <c r="BRM9" s="67"/>
      <c r="BRN9" s="67"/>
      <c r="BRO9" s="67"/>
      <c r="BRP9" s="67"/>
      <c r="BRQ9" s="67"/>
      <c r="BRR9" s="67"/>
      <c r="BRS9" s="67"/>
      <c r="BRT9" s="67"/>
      <c r="BRU9" s="67"/>
      <c r="BRV9" s="67"/>
      <c r="BRW9" s="67"/>
      <c r="BRX9" s="67"/>
      <c r="BRY9" s="67"/>
      <c r="BRZ9" s="67"/>
      <c r="BSA9" s="67"/>
      <c r="BSB9" s="67"/>
      <c r="BSC9" s="67"/>
      <c r="BSD9" s="67"/>
      <c r="BSE9" s="67"/>
      <c r="BSF9" s="67"/>
      <c r="BSG9" s="67"/>
      <c r="BSH9" s="67"/>
      <c r="BSI9" s="67"/>
      <c r="BSJ9" s="67"/>
      <c r="BSK9" s="67"/>
      <c r="BSL9" s="67"/>
      <c r="BSM9" s="67"/>
      <c r="BSN9" s="67"/>
      <c r="BSO9" s="67"/>
      <c r="BSP9" s="67"/>
      <c r="BSQ9" s="67"/>
      <c r="BSR9" s="67"/>
      <c r="BSS9" s="67"/>
      <c r="BST9" s="67"/>
      <c r="BSU9" s="67"/>
      <c r="BSV9" s="67"/>
      <c r="BSW9" s="67"/>
      <c r="BSX9" s="67"/>
      <c r="BSY9" s="67"/>
      <c r="BSZ9" s="67"/>
      <c r="BTA9" s="67"/>
      <c r="BTB9" s="67"/>
      <c r="BTC9" s="67"/>
      <c r="BTD9" s="67"/>
      <c r="BTE9" s="67"/>
      <c r="BTF9" s="67"/>
      <c r="BTG9" s="67"/>
      <c r="BTH9" s="67"/>
      <c r="BTI9" s="67"/>
      <c r="BTJ9" s="67"/>
      <c r="BTK9" s="67"/>
      <c r="BTL9" s="67"/>
      <c r="BTM9" s="67"/>
      <c r="BTN9" s="67"/>
      <c r="BTO9" s="67"/>
      <c r="BTP9" s="67"/>
      <c r="BTQ9" s="67"/>
      <c r="BTR9" s="67"/>
      <c r="BTS9" s="67"/>
      <c r="BTT9" s="67"/>
      <c r="BTU9" s="67"/>
      <c r="BTV9" s="67"/>
      <c r="BTW9" s="67"/>
      <c r="BTX9" s="67"/>
      <c r="BTY9" s="67"/>
      <c r="BTZ9" s="67"/>
      <c r="BUA9" s="67"/>
      <c r="BUB9" s="67"/>
      <c r="BUC9" s="67"/>
      <c r="BUD9" s="67"/>
      <c r="BUE9" s="67"/>
      <c r="BUF9" s="67"/>
      <c r="BUG9" s="67"/>
      <c r="BUH9" s="67"/>
      <c r="BUI9" s="67"/>
      <c r="BUJ9" s="67"/>
      <c r="BUK9" s="67"/>
      <c r="BUL9" s="67"/>
      <c r="BUM9" s="67"/>
      <c r="BUN9" s="67"/>
      <c r="BUO9" s="67"/>
      <c r="BUP9" s="67"/>
      <c r="BUQ9" s="67"/>
      <c r="BUR9" s="67"/>
      <c r="BUS9" s="67"/>
      <c r="BUT9" s="67"/>
      <c r="BUU9" s="67"/>
      <c r="BUV9" s="67"/>
      <c r="BUW9" s="67"/>
      <c r="BUX9" s="67"/>
      <c r="BUY9" s="67"/>
      <c r="BUZ9" s="67"/>
      <c r="BVA9" s="67"/>
      <c r="BVB9" s="67"/>
      <c r="BVC9" s="67"/>
      <c r="BVD9" s="67"/>
      <c r="BVE9" s="67"/>
      <c r="BVF9" s="67"/>
      <c r="BVG9" s="67"/>
      <c r="BVH9" s="67"/>
      <c r="BVI9" s="67"/>
      <c r="BVJ9" s="67"/>
      <c r="BVK9" s="67"/>
      <c r="BVL9" s="67"/>
      <c r="BVM9" s="67"/>
      <c r="BVN9" s="67"/>
      <c r="BVO9" s="67"/>
      <c r="BVP9" s="67"/>
      <c r="BVQ9" s="67"/>
      <c r="BVR9" s="67"/>
      <c r="BVS9" s="67"/>
      <c r="BVT9" s="67"/>
      <c r="BVU9" s="67"/>
      <c r="BVV9" s="67"/>
      <c r="BVW9" s="67"/>
      <c r="BVX9" s="67"/>
      <c r="BVY9" s="67"/>
      <c r="BVZ9" s="67"/>
      <c r="BWA9" s="67"/>
      <c r="BWB9" s="67"/>
      <c r="BWC9" s="67"/>
      <c r="BWD9" s="67"/>
      <c r="BWE9" s="67"/>
      <c r="BWF9" s="67"/>
      <c r="BWG9" s="67"/>
      <c r="BWH9" s="67"/>
      <c r="BWI9" s="67"/>
      <c r="BWJ9" s="67"/>
      <c r="BWK9" s="67"/>
      <c r="BWL9" s="67"/>
      <c r="BWM9" s="67"/>
      <c r="BWN9" s="67"/>
      <c r="BWO9" s="67"/>
    </row>
    <row r="10" spans="1:1965" ht="32.25" thickBot="1">
      <c r="A10" s="94"/>
      <c r="B10" s="450" t="s">
        <v>431</v>
      </c>
      <c r="C10" s="451" t="s">
        <v>432</v>
      </c>
      <c r="D10" s="97" t="s">
        <v>433</v>
      </c>
      <c r="E10" s="452">
        <v>4092</v>
      </c>
      <c r="F10" s="452">
        <v>3208</v>
      </c>
      <c r="G10" s="452">
        <v>0</v>
      </c>
      <c r="H10" s="452">
        <v>0</v>
      </c>
      <c r="I10" s="452">
        <v>0</v>
      </c>
      <c r="J10" s="452">
        <v>0</v>
      </c>
      <c r="K10" s="452">
        <v>0</v>
      </c>
      <c r="L10" s="452">
        <v>0</v>
      </c>
      <c r="M10" s="452">
        <v>0</v>
      </c>
      <c r="N10" s="453">
        <v>0</v>
      </c>
      <c r="O10" s="71">
        <f t="shared" ref="O10:O27" si="1">SUM(E10:N10)</f>
        <v>7300</v>
      </c>
      <c r="P10" s="83"/>
    </row>
    <row r="11" spans="1:1965" s="68" customFormat="1" ht="30.75" customHeight="1" thickBot="1">
      <c r="A11" s="1046" t="s">
        <v>434</v>
      </c>
      <c r="B11" s="1047"/>
      <c r="C11" s="1047"/>
      <c r="D11" s="1047"/>
      <c r="E11" s="454"/>
      <c r="F11" s="454"/>
      <c r="G11" s="454"/>
      <c r="H11" s="454"/>
      <c r="I11" s="454"/>
      <c r="J11" s="454"/>
      <c r="K11" s="454"/>
      <c r="L11" s="454"/>
      <c r="M11" s="454"/>
      <c r="N11" s="455"/>
      <c r="O11" s="66"/>
      <c r="P11" s="84"/>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row>
    <row r="12" spans="1:1965" s="68" customFormat="1" ht="45" customHeight="1" thickBot="1">
      <c r="A12" s="1046" t="s">
        <v>435</v>
      </c>
      <c r="B12" s="1047"/>
      <c r="C12" s="1047"/>
      <c r="D12" s="1047"/>
      <c r="E12" s="454"/>
      <c r="F12" s="454"/>
      <c r="G12" s="454"/>
      <c r="H12" s="454"/>
      <c r="I12" s="454"/>
      <c r="J12" s="454"/>
      <c r="K12" s="454"/>
      <c r="L12" s="454"/>
      <c r="M12" s="454"/>
      <c r="N12" s="455"/>
      <c r="O12" s="66"/>
      <c r="P12" s="84"/>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row>
    <row r="13" spans="1:1965" ht="94.5">
      <c r="A13" s="88">
        <v>36</v>
      </c>
      <c r="B13" s="456" t="s">
        <v>436</v>
      </c>
      <c r="C13" s="457" t="s">
        <v>437</v>
      </c>
      <c r="D13" s="458" t="s">
        <v>1453</v>
      </c>
      <c r="E13" s="459">
        <v>3798</v>
      </c>
      <c r="F13" s="459"/>
      <c r="G13" s="459"/>
      <c r="H13" s="459"/>
      <c r="I13" s="459"/>
      <c r="J13" s="459"/>
      <c r="K13" s="459"/>
      <c r="L13" s="459"/>
      <c r="M13" s="459"/>
      <c r="N13" s="460"/>
      <c r="O13" s="82">
        <f t="shared" si="1"/>
        <v>3798</v>
      </c>
      <c r="P13" s="83"/>
    </row>
    <row r="14" spans="1:1965" s="68" customFormat="1" ht="31.5">
      <c r="A14" s="77">
        <v>40</v>
      </c>
      <c r="B14" s="86" t="s">
        <v>438</v>
      </c>
      <c r="C14" s="87" t="s">
        <v>439</v>
      </c>
      <c r="D14" s="79" t="s">
        <v>433</v>
      </c>
      <c r="E14" s="80">
        <v>2000</v>
      </c>
      <c r="F14" s="80">
        <v>600</v>
      </c>
      <c r="G14" s="80">
        <v>0</v>
      </c>
      <c r="H14" s="80">
        <v>0</v>
      </c>
      <c r="I14" s="80">
        <v>0</v>
      </c>
      <c r="J14" s="80">
        <v>0</v>
      </c>
      <c r="K14" s="80">
        <v>0</v>
      </c>
      <c r="L14" s="80">
        <v>0</v>
      </c>
      <c r="M14" s="80">
        <v>0</v>
      </c>
      <c r="N14" s="81">
        <v>0</v>
      </c>
      <c r="O14" s="82">
        <f t="shared" si="1"/>
        <v>2600</v>
      </c>
      <c r="P14" s="84"/>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row>
    <row r="15" spans="1:1965" s="68" customFormat="1" ht="31.5">
      <c r="A15" s="77">
        <v>43</v>
      </c>
      <c r="B15" s="86" t="s">
        <v>440</v>
      </c>
      <c r="C15" s="87" t="s">
        <v>441</v>
      </c>
      <c r="D15" s="79" t="s">
        <v>433</v>
      </c>
      <c r="E15" s="80">
        <v>0</v>
      </c>
      <c r="F15" s="80">
        <v>4500</v>
      </c>
      <c r="G15" s="80">
        <v>0</v>
      </c>
      <c r="H15" s="80">
        <v>0</v>
      </c>
      <c r="I15" s="80">
        <v>0</v>
      </c>
      <c r="J15" s="80">
        <v>0</v>
      </c>
      <c r="K15" s="80">
        <v>0</v>
      </c>
      <c r="L15" s="80">
        <v>0</v>
      </c>
      <c r="M15" s="80">
        <v>0</v>
      </c>
      <c r="N15" s="81">
        <v>0</v>
      </c>
      <c r="O15" s="82">
        <f t="shared" si="1"/>
        <v>4500</v>
      </c>
      <c r="P15" s="84"/>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row>
    <row r="16" spans="1:1965" s="68" customFormat="1" ht="31.5">
      <c r="A16" s="88">
        <v>44</v>
      </c>
      <c r="B16" s="86" t="s">
        <v>442</v>
      </c>
      <c r="C16" s="87" t="s">
        <v>443</v>
      </c>
      <c r="D16" s="79" t="s">
        <v>433</v>
      </c>
      <c r="E16" s="80">
        <v>0</v>
      </c>
      <c r="F16" s="80">
        <v>2000</v>
      </c>
      <c r="G16" s="80">
        <v>0</v>
      </c>
      <c r="H16" s="80">
        <v>0</v>
      </c>
      <c r="I16" s="80">
        <v>0</v>
      </c>
      <c r="J16" s="80">
        <v>0</v>
      </c>
      <c r="K16" s="80">
        <v>0</v>
      </c>
      <c r="L16" s="80">
        <v>0</v>
      </c>
      <c r="M16" s="80">
        <v>0</v>
      </c>
      <c r="N16" s="81">
        <v>0</v>
      </c>
      <c r="O16" s="82">
        <f t="shared" si="1"/>
        <v>2000</v>
      </c>
      <c r="P16" s="84"/>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row>
    <row r="17" spans="1:1965" s="68" customFormat="1" ht="64.5" customHeight="1">
      <c r="A17" s="77">
        <v>45</v>
      </c>
      <c r="B17" s="86" t="s">
        <v>444</v>
      </c>
      <c r="C17" s="87" t="s">
        <v>445</v>
      </c>
      <c r="D17" s="79" t="s">
        <v>433</v>
      </c>
      <c r="E17" s="80">
        <v>3315</v>
      </c>
      <c r="F17" s="80">
        <v>2676</v>
      </c>
      <c r="G17" s="80">
        <v>0</v>
      </c>
      <c r="H17" s="80">
        <v>0</v>
      </c>
      <c r="I17" s="80">
        <v>0</v>
      </c>
      <c r="J17" s="80">
        <v>0</v>
      </c>
      <c r="K17" s="80">
        <v>0</v>
      </c>
      <c r="L17" s="80">
        <v>0</v>
      </c>
      <c r="M17" s="80">
        <v>0</v>
      </c>
      <c r="N17" s="81">
        <v>0</v>
      </c>
      <c r="O17" s="82">
        <f t="shared" si="1"/>
        <v>5991</v>
      </c>
      <c r="P17" s="84"/>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row>
    <row r="18" spans="1:1965" ht="47.25">
      <c r="A18" s="77">
        <v>46</v>
      </c>
      <c r="B18" s="78" t="s">
        <v>446</v>
      </c>
      <c r="C18" s="89" t="s">
        <v>447</v>
      </c>
      <c r="D18" s="85" t="s">
        <v>1454</v>
      </c>
      <c r="E18" s="80">
        <v>0</v>
      </c>
      <c r="F18" s="80">
        <v>0</v>
      </c>
      <c r="G18" s="80"/>
      <c r="H18" s="80"/>
      <c r="I18" s="80"/>
      <c r="J18" s="80"/>
      <c r="K18" s="80"/>
      <c r="L18" s="80"/>
      <c r="M18" s="80"/>
      <c r="N18" s="81"/>
      <c r="O18" s="82">
        <f t="shared" si="1"/>
        <v>0</v>
      </c>
      <c r="P18" s="83"/>
    </row>
    <row r="19" spans="1:1965" s="68" customFormat="1" ht="31.5">
      <c r="A19" s="88">
        <v>47</v>
      </c>
      <c r="B19" s="86" t="s">
        <v>448</v>
      </c>
      <c r="C19" s="87" t="s">
        <v>449</v>
      </c>
      <c r="D19" s="79" t="s">
        <v>433</v>
      </c>
      <c r="E19" s="80">
        <v>5000</v>
      </c>
      <c r="F19" s="80">
        <v>8000</v>
      </c>
      <c r="G19" s="80">
        <v>0</v>
      </c>
      <c r="H19" s="80">
        <v>0</v>
      </c>
      <c r="I19" s="80">
        <v>0</v>
      </c>
      <c r="J19" s="80">
        <v>0</v>
      </c>
      <c r="K19" s="80">
        <v>0</v>
      </c>
      <c r="L19" s="80">
        <v>0</v>
      </c>
      <c r="M19" s="80">
        <v>0</v>
      </c>
      <c r="N19" s="81">
        <v>0</v>
      </c>
      <c r="O19" s="82">
        <f t="shared" si="1"/>
        <v>13000</v>
      </c>
      <c r="P19" s="84"/>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row>
    <row r="20" spans="1:1965" s="68" customFormat="1" ht="31.5">
      <c r="A20" s="77">
        <v>48</v>
      </c>
      <c r="B20" s="86" t="s">
        <v>450</v>
      </c>
      <c r="C20" s="87" t="s">
        <v>451</v>
      </c>
      <c r="D20" s="79" t="s">
        <v>433</v>
      </c>
      <c r="E20" s="80">
        <v>0</v>
      </c>
      <c r="F20" s="80"/>
      <c r="G20" s="80">
        <v>0</v>
      </c>
      <c r="H20" s="80"/>
      <c r="I20" s="80">
        <v>0</v>
      </c>
      <c r="J20" s="80"/>
      <c r="K20" s="80">
        <v>0</v>
      </c>
      <c r="L20" s="80"/>
      <c r="M20" s="80">
        <v>0</v>
      </c>
      <c r="N20" s="81"/>
      <c r="O20" s="82">
        <f t="shared" si="1"/>
        <v>0</v>
      </c>
      <c r="P20" s="84"/>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row>
    <row r="21" spans="1:1965" s="68" customFormat="1" ht="31.5">
      <c r="A21" s="77">
        <v>49</v>
      </c>
      <c r="B21" s="86" t="s">
        <v>450</v>
      </c>
      <c r="C21" s="87" t="s">
        <v>452</v>
      </c>
      <c r="D21" s="79" t="s">
        <v>433</v>
      </c>
      <c r="E21" s="80">
        <v>1930</v>
      </c>
      <c r="F21" s="80">
        <v>416</v>
      </c>
      <c r="G21" s="80">
        <v>0</v>
      </c>
      <c r="H21" s="80">
        <v>0</v>
      </c>
      <c r="I21" s="80">
        <v>0</v>
      </c>
      <c r="J21" s="80">
        <v>0</v>
      </c>
      <c r="K21" s="80">
        <v>0</v>
      </c>
      <c r="L21" s="80">
        <v>0</v>
      </c>
      <c r="M21" s="80">
        <v>0</v>
      </c>
      <c r="N21" s="81">
        <v>0</v>
      </c>
      <c r="O21" s="82">
        <f t="shared" si="1"/>
        <v>2346</v>
      </c>
      <c r="P21" s="84"/>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row>
    <row r="22" spans="1:1965" ht="47.25">
      <c r="A22" s="88">
        <v>50</v>
      </c>
      <c r="B22" s="78" t="s">
        <v>453</v>
      </c>
      <c r="C22" s="90" t="s">
        <v>454</v>
      </c>
      <c r="D22" s="91" t="s">
        <v>455</v>
      </c>
      <c r="E22" s="80"/>
      <c r="F22" s="80"/>
      <c r="G22" s="80"/>
      <c r="H22" s="80"/>
      <c r="I22" s="80"/>
      <c r="J22" s="80"/>
      <c r="K22" s="80"/>
      <c r="L22" s="80"/>
      <c r="M22" s="80"/>
      <c r="N22" s="81"/>
      <c r="O22" s="82">
        <f t="shared" si="1"/>
        <v>0</v>
      </c>
      <c r="P22" s="83"/>
    </row>
    <row r="23" spans="1:1965" ht="31.5">
      <c r="A23" s="77">
        <v>51</v>
      </c>
      <c r="B23" s="78" t="s">
        <v>453</v>
      </c>
      <c r="C23" s="92" t="s">
        <v>456</v>
      </c>
      <c r="D23" s="85" t="s">
        <v>457</v>
      </c>
      <c r="E23" s="80">
        <v>14050</v>
      </c>
      <c r="F23" s="80">
        <v>1069</v>
      </c>
      <c r="G23" s="80">
        <v>0</v>
      </c>
      <c r="H23" s="80">
        <v>0</v>
      </c>
      <c r="I23" s="80">
        <v>0</v>
      </c>
      <c r="J23" s="80">
        <v>0</v>
      </c>
      <c r="K23" s="80">
        <v>0</v>
      </c>
      <c r="L23" s="80">
        <v>0</v>
      </c>
      <c r="M23" s="80">
        <v>0</v>
      </c>
      <c r="N23" s="81">
        <v>0</v>
      </c>
      <c r="O23" s="82">
        <f t="shared" si="1"/>
        <v>15119</v>
      </c>
      <c r="P23" s="83"/>
    </row>
    <row r="24" spans="1:1965" s="68" customFormat="1" ht="47.25">
      <c r="A24" s="77">
        <v>52</v>
      </c>
      <c r="B24" s="86" t="s">
        <v>453</v>
      </c>
      <c r="C24" s="87" t="s">
        <v>458</v>
      </c>
      <c r="D24" s="79" t="s">
        <v>433</v>
      </c>
      <c r="E24" s="80">
        <v>19966</v>
      </c>
      <c r="F24" s="80">
        <v>9425</v>
      </c>
      <c r="G24" s="80">
        <v>0</v>
      </c>
      <c r="H24" s="80">
        <v>0</v>
      </c>
      <c r="I24" s="80">
        <v>0</v>
      </c>
      <c r="J24" s="80">
        <v>0</v>
      </c>
      <c r="K24" s="80">
        <v>0</v>
      </c>
      <c r="L24" s="80">
        <v>0</v>
      </c>
      <c r="M24" s="80">
        <v>0</v>
      </c>
      <c r="N24" s="81">
        <v>0</v>
      </c>
      <c r="O24" s="82">
        <f t="shared" si="1"/>
        <v>29391</v>
      </c>
      <c r="P24" s="84"/>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row>
    <row r="25" spans="1:1965" s="68" customFormat="1" ht="31.5">
      <c r="A25" s="77">
        <v>54</v>
      </c>
      <c r="B25" s="86" t="s">
        <v>459</v>
      </c>
      <c r="C25" s="87" t="s">
        <v>460</v>
      </c>
      <c r="D25" s="79" t="s">
        <v>433</v>
      </c>
      <c r="E25" s="80">
        <v>0</v>
      </c>
      <c r="F25" s="80"/>
      <c r="G25" s="80">
        <v>0</v>
      </c>
      <c r="H25" s="80"/>
      <c r="I25" s="80">
        <v>0</v>
      </c>
      <c r="J25" s="80"/>
      <c r="K25" s="80">
        <v>0</v>
      </c>
      <c r="L25" s="80"/>
      <c r="M25" s="80">
        <v>0</v>
      </c>
      <c r="N25" s="81"/>
      <c r="O25" s="82">
        <f t="shared" si="1"/>
        <v>0</v>
      </c>
      <c r="P25" s="84"/>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row>
    <row r="26" spans="1:1965" s="68" customFormat="1" ht="31.5">
      <c r="A26" s="77">
        <v>55</v>
      </c>
      <c r="B26" s="86" t="s">
        <v>459</v>
      </c>
      <c r="C26" s="87" t="s">
        <v>461</v>
      </c>
      <c r="D26" s="79" t="s">
        <v>433</v>
      </c>
      <c r="E26" s="80">
        <v>13160</v>
      </c>
      <c r="F26" s="80">
        <v>86413</v>
      </c>
      <c r="G26" s="80">
        <v>0</v>
      </c>
      <c r="H26" s="80">
        <v>0</v>
      </c>
      <c r="I26" s="80">
        <v>0</v>
      </c>
      <c r="J26" s="80">
        <v>0</v>
      </c>
      <c r="K26" s="80">
        <v>0</v>
      </c>
      <c r="L26" s="80">
        <v>0</v>
      </c>
      <c r="M26" s="80">
        <v>0</v>
      </c>
      <c r="N26" s="81">
        <v>0</v>
      </c>
      <c r="O26" s="82">
        <f t="shared" si="1"/>
        <v>99573</v>
      </c>
      <c r="P26" s="84"/>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row>
    <row r="27" spans="1:1965" s="68" customFormat="1" ht="31.5">
      <c r="A27" s="88">
        <v>56</v>
      </c>
      <c r="B27" s="86" t="s">
        <v>459</v>
      </c>
      <c r="C27" s="87" t="s">
        <v>462</v>
      </c>
      <c r="D27" s="79" t="s">
        <v>433</v>
      </c>
      <c r="E27" s="80"/>
      <c r="F27" s="80"/>
      <c r="G27" s="80"/>
      <c r="H27" s="80"/>
      <c r="I27" s="80"/>
      <c r="J27" s="80"/>
      <c r="K27" s="80"/>
      <c r="L27" s="80"/>
      <c r="M27" s="80"/>
      <c r="N27" s="81"/>
      <c r="O27" s="82">
        <f t="shared" si="1"/>
        <v>0</v>
      </c>
      <c r="P27" s="84"/>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row>
    <row r="28" spans="1:1965" s="68" customFormat="1" ht="31.5">
      <c r="A28" s="77">
        <v>57</v>
      </c>
      <c r="B28" s="86" t="s">
        <v>444</v>
      </c>
      <c r="C28" s="87" t="s">
        <v>463</v>
      </c>
      <c r="D28" s="79" t="s">
        <v>433</v>
      </c>
      <c r="E28" s="80">
        <v>14000</v>
      </c>
      <c r="F28" s="80">
        <v>3900</v>
      </c>
      <c r="G28" s="80">
        <v>0</v>
      </c>
      <c r="H28" s="80">
        <v>0</v>
      </c>
      <c r="I28" s="80">
        <v>0</v>
      </c>
      <c r="J28" s="80">
        <v>0</v>
      </c>
      <c r="K28" s="80">
        <v>0</v>
      </c>
      <c r="L28" s="80">
        <v>0</v>
      </c>
      <c r="M28" s="80">
        <v>0</v>
      </c>
      <c r="N28" s="81">
        <v>0</v>
      </c>
      <c r="O28" s="82">
        <f t="shared" ref="O28:O35" si="2">SUM(E28:N28)</f>
        <v>17900</v>
      </c>
      <c r="P28" s="84"/>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row>
    <row r="29" spans="1:1965" s="68" customFormat="1" ht="31.5">
      <c r="A29" s="77">
        <v>58</v>
      </c>
      <c r="B29" s="86" t="s">
        <v>464</v>
      </c>
      <c r="C29" s="87" t="s">
        <v>465</v>
      </c>
      <c r="D29" s="79" t="s">
        <v>433</v>
      </c>
      <c r="E29" s="80">
        <v>0</v>
      </c>
      <c r="F29" s="80">
        <v>1000</v>
      </c>
      <c r="G29" s="80">
        <v>0</v>
      </c>
      <c r="H29" s="80">
        <v>0</v>
      </c>
      <c r="I29" s="80">
        <v>0</v>
      </c>
      <c r="J29" s="80">
        <v>0</v>
      </c>
      <c r="K29" s="80">
        <v>0</v>
      </c>
      <c r="L29" s="80">
        <v>0</v>
      </c>
      <c r="M29" s="80">
        <v>0</v>
      </c>
      <c r="N29" s="81">
        <v>0</v>
      </c>
      <c r="O29" s="82">
        <f t="shared" si="2"/>
        <v>1000</v>
      </c>
      <c r="P29" s="84"/>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c r="QL29" s="67"/>
      <c r="QM29" s="67"/>
      <c r="QN29" s="67"/>
      <c r="QO29" s="67"/>
      <c r="QP29" s="67"/>
      <c r="QQ29" s="67"/>
      <c r="QR29" s="67"/>
      <c r="QS29" s="67"/>
      <c r="QT29" s="67"/>
      <c r="QU29" s="67"/>
      <c r="QV29" s="67"/>
      <c r="QW29" s="67"/>
      <c r="QX29" s="67"/>
      <c r="QY29" s="67"/>
      <c r="QZ29" s="67"/>
      <c r="RA29" s="67"/>
      <c r="RB29" s="67"/>
      <c r="RC29" s="67"/>
      <c r="RD29" s="67"/>
      <c r="RE29" s="67"/>
      <c r="RF29" s="67"/>
      <c r="RG29" s="67"/>
      <c r="RH29" s="67"/>
      <c r="RI29" s="67"/>
      <c r="RJ29" s="67"/>
      <c r="RK29" s="67"/>
      <c r="RL29" s="67"/>
      <c r="RM29" s="67"/>
      <c r="RN29" s="67"/>
      <c r="RO29" s="67"/>
      <c r="RP29" s="67"/>
      <c r="RQ29" s="67"/>
      <c r="RR29" s="67"/>
      <c r="RS29" s="67"/>
      <c r="RT29" s="67"/>
      <c r="RU29" s="67"/>
      <c r="RV29" s="67"/>
      <c r="RW29" s="67"/>
      <c r="RX29" s="67"/>
      <c r="RY29" s="67"/>
      <c r="RZ29" s="67"/>
      <c r="SA29" s="67"/>
      <c r="SB29" s="67"/>
      <c r="SC29" s="67"/>
      <c r="SD29" s="67"/>
      <c r="SE29" s="67"/>
      <c r="SF29" s="67"/>
      <c r="SG29" s="67"/>
      <c r="SH29" s="67"/>
      <c r="SI29" s="67"/>
      <c r="SJ29" s="67"/>
      <c r="SK29" s="67"/>
      <c r="SL29" s="67"/>
      <c r="SM29" s="67"/>
      <c r="SN29" s="67"/>
      <c r="SO29" s="67"/>
      <c r="SP29" s="67"/>
      <c r="SQ29" s="67"/>
      <c r="SR29" s="67"/>
      <c r="SS29" s="67"/>
      <c r="ST29" s="67"/>
      <c r="SU29" s="67"/>
      <c r="SV29" s="67"/>
      <c r="SW29" s="67"/>
      <c r="SX29" s="67"/>
      <c r="SY29" s="67"/>
      <c r="SZ29" s="67"/>
      <c r="TA29" s="67"/>
      <c r="TB29" s="67"/>
      <c r="TC29" s="67"/>
      <c r="TD29" s="67"/>
      <c r="TE29" s="67"/>
      <c r="TF29" s="67"/>
      <c r="TG29" s="67"/>
      <c r="TH29" s="67"/>
      <c r="TI29" s="67"/>
      <c r="TJ29" s="67"/>
      <c r="TK29" s="67"/>
      <c r="TL29" s="67"/>
      <c r="TM29" s="67"/>
      <c r="TN29" s="67"/>
      <c r="TO29" s="67"/>
      <c r="TP29" s="67"/>
      <c r="TQ29" s="67"/>
      <c r="TR29" s="67"/>
      <c r="TS29" s="67"/>
      <c r="TT29" s="67"/>
      <c r="TU29" s="67"/>
      <c r="TV29" s="67"/>
      <c r="TW29" s="67"/>
      <c r="TX29" s="67"/>
      <c r="TY29" s="67"/>
      <c r="TZ29" s="67"/>
      <c r="UA29" s="67"/>
      <c r="UB29" s="67"/>
      <c r="UC29" s="67"/>
      <c r="UD29" s="67"/>
      <c r="UE29" s="67"/>
      <c r="UF29" s="67"/>
      <c r="UG29" s="67"/>
      <c r="UH29" s="67"/>
      <c r="UI29" s="67"/>
      <c r="UJ29" s="67"/>
      <c r="UK29" s="67"/>
      <c r="UL29" s="67"/>
      <c r="UM29" s="67"/>
      <c r="UN29" s="67"/>
      <c r="UO29" s="67"/>
      <c r="UP29" s="67"/>
      <c r="UQ29" s="67"/>
      <c r="UR29" s="67"/>
      <c r="US29" s="67"/>
      <c r="UT29" s="67"/>
      <c r="UU29" s="67"/>
      <c r="UV29" s="67"/>
      <c r="UW29" s="67"/>
      <c r="UX29" s="67"/>
      <c r="UY29" s="67"/>
      <c r="UZ29" s="67"/>
      <c r="VA29" s="67"/>
      <c r="VB29" s="67"/>
      <c r="VC29" s="67"/>
      <c r="VD29" s="67"/>
      <c r="VE29" s="67"/>
      <c r="VF29" s="67"/>
      <c r="VG29" s="67"/>
      <c r="VH29" s="67"/>
      <c r="VI29" s="67"/>
      <c r="VJ29" s="67"/>
      <c r="VK29" s="67"/>
      <c r="VL29" s="67"/>
      <c r="VM29" s="67"/>
      <c r="VN29" s="67"/>
      <c r="VO29" s="67"/>
      <c r="VP29" s="67"/>
      <c r="VQ29" s="67"/>
      <c r="VR29" s="67"/>
      <c r="VS29" s="67"/>
      <c r="VT29" s="67"/>
      <c r="VU29" s="67"/>
      <c r="VV29" s="67"/>
      <c r="VW29" s="67"/>
      <c r="VX29" s="67"/>
      <c r="VY29" s="67"/>
      <c r="VZ29" s="67"/>
      <c r="WA29" s="67"/>
      <c r="WB29" s="67"/>
      <c r="WC29" s="67"/>
      <c r="WD29" s="67"/>
      <c r="WE29" s="67"/>
      <c r="WF29" s="67"/>
      <c r="WG29" s="67"/>
      <c r="WH29" s="67"/>
      <c r="WI29" s="67"/>
      <c r="WJ29" s="67"/>
      <c r="WK29" s="67"/>
      <c r="WL29" s="67"/>
      <c r="WM29" s="67"/>
      <c r="WN29" s="67"/>
      <c r="WO29" s="67"/>
      <c r="WP29" s="67"/>
      <c r="WQ29" s="67"/>
      <c r="WR29" s="67"/>
      <c r="WS29" s="67"/>
      <c r="WT29" s="67"/>
      <c r="WU29" s="67"/>
      <c r="WV29" s="67"/>
      <c r="WW29" s="67"/>
      <c r="WX29" s="67"/>
      <c r="WY29" s="67"/>
      <c r="WZ29" s="67"/>
      <c r="XA29" s="67"/>
      <c r="XB29" s="67"/>
      <c r="XC29" s="67"/>
      <c r="XD29" s="67"/>
      <c r="XE29" s="67"/>
      <c r="XF29" s="67"/>
      <c r="XG29" s="67"/>
      <c r="XH29" s="67"/>
      <c r="XI29" s="67"/>
      <c r="XJ29" s="67"/>
      <c r="XK29" s="67"/>
      <c r="XL29" s="67"/>
      <c r="XM29" s="67"/>
      <c r="XN29" s="67"/>
      <c r="XO29" s="67"/>
      <c r="XP29" s="67"/>
      <c r="XQ29" s="67"/>
      <c r="XR29" s="67"/>
      <c r="XS29" s="67"/>
      <c r="XT29" s="67"/>
      <c r="XU29" s="67"/>
      <c r="XV29" s="67"/>
      <c r="XW29" s="67"/>
      <c r="XX29" s="67"/>
      <c r="XY29" s="67"/>
      <c r="XZ29" s="67"/>
      <c r="YA29" s="67"/>
      <c r="YB29" s="67"/>
      <c r="YC29" s="67"/>
      <c r="YD29" s="67"/>
      <c r="YE29" s="67"/>
      <c r="YF29" s="67"/>
      <c r="YG29" s="67"/>
      <c r="YH29" s="67"/>
      <c r="YI29" s="67"/>
      <c r="YJ29" s="67"/>
      <c r="YK29" s="67"/>
      <c r="YL29" s="67"/>
      <c r="YM29" s="67"/>
      <c r="YN29" s="67"/>
      <c r="YO29" s="67"/>
      <c r="YP29" s="67"/>
      <c r="YQ29" s="67"/>
      <c r="YR29" s="67"/>
      <c r="YS29" s="67"/>
      <c r="YT29" s="67"/>
      <c r="YU29" s="67"/>
      <c r="YV29" s="67"/>
      <c r="YW29" s="67"/>
      <c r="YX29" s="67"/>
      <c r="YY29" s="67"/>
      <c r="YZ29" s="67"/>
      <c r="ZA29" s="67"/>
      <c r="ZB29" s="67"/>
      <c r="ZC29" s="67"/>
      <c r="ZD29" s="67"/>
      <c r="ZE29" s="67"/>
      <c r="ZF29" s="67"/>
      <c r="ZG29" s="67"/>
      <c r="ZH29" s="67"/>
      <c r="ZI29" s="67"/>
      <c r="ZJ29" s="67"/>
      <c r="ZK29" s="67"/>
      <c r="ZL29" s="67"/>
      <c r="ZM29" s="67"/>
      <c r="ZN29" s="67"/>
      <c r="ZO29" s="67"/>
      <c r="ZP29" s="67"/>
      <c r="ZQ29" s="67"/>
      <c r="ZR29" s="67"/>
      <c r="ZS29" s="67"/>
      <c r="ZT29" s="67"/>
      <c r="ZU29" s="67"/>
      <c r="ZV29" s="67"/>
      <c r="ZW29" s="67"/>
      <c r="ZX29" s="67"/>
      <c r="ZY29" s="67"/>
      <c r="ZZ29" s="67"/>
      <c r="AAA29" s="67"/>
      <c r="AAB29" s="67"/>
      <c r="AAC29" s="67"/>
      <c r="AAD29" s="67"/>
      <c r="AAE29" s="67"/>
      <c r="AAF29" s="67"/>
      <c r="AAG29" s="67"/>
      <c r="AAH29" s="67"/>
      <c r="AAI29" s="67"/>
      <c r="AAJ29" s="67"/>
      <c r="AAK29" s="67"/>
      <c r="AAL29" s="67"/>
      <c r="AAM29" s="67"/>
      <c r="AAN29" s="67"/>
      <c r="AAO29" s="67"/>
      <c r="AAP29" s="67"/>
      <c r="AAQ29" s="67"/>
      <c r="AAR29" s="67"/>
      <c r="AAS29" s="67"/>
      <c r="AAT29" s="67"/>
      <c r="AAU29" s="67"/>
      <c r="AAV29" s="67"/>
      <c r="AAW29" s="67"/>
      <c r="AAX29" s="67"/>
      <c r="AAY29" s="67"/>
      <c r="AAZ29" s="67"/>
      <c r="ABA29" s="67"/>
      <c r="ABB29" s="67"/>
      <c r="ABC29" s="67"/>
      <c r="ABD29" s="67"/>
      <c r="ABE29" s="67"/>
      <c r="ABF29" s="67"/>
      <c r="ABG29" s="67"/>
      <c r="ABH29" s="67"/>
      <c r="ABI29" s="67"/>
      <c r="ABJ29" s="67"/>
      <c r="ABK29" s="67"/>
      <c r="ABL29" s="67"/>
      <c r="ABM29" s="67"/>
      <c r="ABN29" s="67"/>
      <c r="ABO29" s="67"/>
      <c r="ABP29" s="67"/>
      <c r="ABQ29" s="67"/>
      <c r="ABR29" s="67"/>
      <c r="ABS29" s="67"/>
      <c r="ABT29" s="67"/>
      <c r="ABU29" s="67"/>
      <c r="ABV29" s="67"/>
      <c r="ABW29" s="67"/>
      <c r="ABX29" s="67"/>
      <c r="ABY29" s="67"/>
      <c r="ABZ29" s="67"/>
      <c r="ACA29" s="67"/>
      <c r="ACB29" s="67"/>
      <c r="ACC29" s="67"/>
      <c r="ACD29" s="67"/>
      <c r="ACE29" s="67"/>
      <c r="ACF29" s="67"/>
      <c r="ACG29" s="67"/>
      <c r="ACH29" s="67"/>
      <c r="ACI29" s="67"/>
      <c r="ACJ29" s="67"/>
      <c r="ACK29" s="67"/>
      <c r="ACL29" s="67"/>
      <c r="ACM29" s="67"/>
      <c r="ACN29" s="67"/>
      <c r="ACO29" s="67"/>
      <c r="ACP29" s="67"/>
      <c r="ACQ29" s="67"/>
      <c r="ACR29" s="67"/>
      <c r="ACS29" s="67"/>
      <c r="ACT29" s="67"/>
      <c r="ACU29" s="67"/>
      <c r="ACV29" s="67"/>
      <c r="ACW29" s="67"/>
      <c r="ACX29" s="67"/>
      <c r="ACY29" s="67"/>
      <c r="ACZ29" s="67"/>
      <c r="ADA29" s="67"/>
      <c r="ADB29" s="67"/>
      <c r="ADC29" s="67"/>
      <c r="ADD29" s="67"/>
      <c r="ADE29" s="67"/>
      <c r="ADF29" s="67"/>
      <c r="ADG29" s="67"/>
      <c r="ADH29" s="67"/>
      <c r="ADI29" s="67"/>
      <c r="ADJ29" s="67"/>
      <c r="ADK29" s="67"/>
      <c r="ADL29" s="67"/>
      <c r="ADM29" s="67"/>
      <c r="ADN29" s="67"/>
      <c r="ADO29" s="67"/>
      <c r="ADP29" s="67"/>
      <c r="ADQ29" s="67"/>
      <c r="ADR29" s="67"/>
      <c r="ADS29" s="67"/>
      <c r="ADT29" s="67"/>
      <c r="ADU29" s="67"/>
      <c r="ADV29" s="67"/>
      <c r="ADW29" s="67"/>
      <c r="ADX29" s="67"/>
      <c r="ADY29" s="67"/>
      <c r="ADZ29" s="67"/>
      <c r="AEA29" s="67"/>
      <c r="AEB29" s="67"/>
      <c r="AEC29" s="67"/>
      <c r="AED29" s="67"/>
      <c r="AEE29" s="67"/>
      <c r="AEF29" s="67"/>
      <c r="AEG29" s="67"/>
      <c r="AEH29" s="67"/>
      <c r="AEI29" s="67"/>
      <c r="AEJ29" s="67"/>
      <c r="AEK29" s="67"/>
      <c r="AEL29" s="67"/>
      <c r="AEM29" s="67"/>
      <c r="AEN29" s="67"/>
      <c r="AEO29" s="67"/>
      <c r="AEP29" s="67"/>
      <c r="AEQ29" s="67"/>
      <c r="AER29" s="67"/>
      <c r="AES29" s="67"/>
      <c r="AET29" s="67"/>
      <c r="AEU29" s="67"/>
      <c r="AEV29" s="67"/>
      <c r="AEW29" s="67"/>
      <c r="AEX29" s="67"/>
      <c r="AEY29" s="67"/>
      <c r="AEZ29" s="67"/>
      <c r="AFA29" s="67"/>
      <c r="AFB29" s="67"/>
      <c r="AFC29" s="67"/>
      <c r="AFD29" s="67"/>
      <c r="AFE29" s="67"/>
      <c r="AFF29" s="67"/>
      <c r="AFG29" s="67"/>
      <c r="AFH29" s="67"/>
      <c r="AFI29" s="67"/>
      <c r="AFJ29" s="67"/>
      <c r="AFK29" s="67"/>
      <c r="AFL29" s="67"/>
      <c r="AFM29" s="67"/>
      <c r="AFN29" s="67"/>
      <c r="AFO29" s="67"/>
      <c r="AFP29" s="67"/>
      <c r="AFQ29" s="67"/>
      <c r="AFR29" s="67"/>
      <c r="AFS29" s="67"/>
      <c r="AFT29" s="67"/>
      <c r="AFU29" s="67"/>
      <c r="AFV29" s="67"/>
      <c r="AFW29" s="67"/>
      <c r="AFX29" s="67"/>
      <c r="AFY29" s="67"/>
      <c r="AFZ29" s="67"/>
      <c r="AGA29" s="67"/>
      <c r="AGB29" s="67"/>
      <c r="AGC29" s="67"/>
      <c r="AGD29" s="67"/>
      <c r="AGE29" s="67"/>
      <c r="AGF29" s="67"/>
      <c r="AGG29" s="67"/>
      <c r="AGH29" s="67"/>
      <c r="AGI29" s="67"/>
      <c r="AGJ29" s="67"/>
      <c r="AGK29" s="67"/>
      <c r="AGL29" s="67"/>
      <c r="AGM29" s="67"/>
      <c r="AGN29" s="67"/>
      <c r="AGO29" s="67"/>
      <c r="AGP29" s="67"/>
      <c r="AGQ29" s="67"/>
      <c r="AGR29" s="67"/>
      <c r="AGS29" s="67"/>
      <c r="AGT29" s="67"/>
      <c r="AGU29" s="67"/>
      <c r="AGV29" s="67"/>
      <c r="AGW29" s="67"/>
      <c r="AGX29" s="67"/>
      <c r="AGY29" s="67"/>
      <c r="AGZ29" s="67"/>
      <c r="AHA29" s="67"/>
      <c r="AHB29" s="67"/>
      <c r="AHC29" s="67"/>
      <c r="AHD29" s="67"/>
      <c r="AHE29" s="67"/>
      <c r="AHF29" s="67"/>
      <c r="AHG29" s="67"/>
      <c r="AHH29" s="67"/>
      <c r="AHI29" s="67"/>
      <c r="AHJ29" s="67"/>
      <c r="AHK29" s="67"/>
      <c r="AHL29" s="67"/>
      <c r="AHM29" s="67"/>
      <c r="AHN29" s="67"/>
      <c r="AHO29" s="67"/>
      <c r="AHP29" s="67"/>
      <c r="AHQ29" s="67"/>
      <c r="AHR29" s="67"/>
      <c r="AHS29" s="67"/>
      <c r="AHT29" s="67"/>
      <c r="AHU29" s="67"/>
      <c r="AHV29" s="67"/>
      <c r="AHW29" s="67"/>
      <c r="AHX29" s="67"/>
      <c r="AHY29" s="67"/>
      <c r="AHZ29" s="67"/>
      <c r="AIA29" s="67"/>
      <c r="AIB29" s="67"/>
      <c r="AIC29" s="67"/>
      <c r="AID29" s="67"/>
      <c r="AIE29" s="67"/>
      <c r="AIF29" s="67"/>
      <c r="AIG29" s="67"/>
      <c r="AIH29" s="67"/>
      <c r="AII29" s="67"/>
      <c r="AIJ29" s="67"/>
      <c r="AIK29" s="67"/>
      <c r="AIL29" s="67"/>
      <c r="AIM29" s="67"/>
      <c r="AIN29" s="67"/>
      <c r="AIO29" s="67"/>
      <c r="AIP29" s="67"/>
      <c r="AIQ29" s="67"/>
      <c r="AIR29" s="67"/>
      <c r="AIS29" s="67"/>
      <c r="AIT29" s="67"/>
      <c r="AIU29" s="67"/>
      <c r="AIV29" s="67"/>
      <c r="AIW29" s="67"/>
      <c r="AIX29" s="67"/>
      <c r="AIY29" s="67"/>
      <c r="AIZ29" s="67"/>
      <c r="AJA29" s="67"/>
      <c r="AJB29" s="67"/>
      <c r="AJC29" s="67"/>
      <c r="AJD29" s="67"/>
      <c r="AJE29" s="67"/>
      <c r="AJF29" s="67"/>
      <c r="AJG29" s="67"/>
      <c r="AJH29" s="67"/>
      <c r="AJI29" s="67"/>
      <c r="AJJ29" s="67"/>
      <c r="AJK29" s="67"/>
      <c r="AJL29" s="67"/>
      <c r="AJM29" s="67"/>
      <c r="AJN29" s="67"/>
      <c r="AJO29" s="67"/>
      <c r="AJP29" s="67"/>
      <c r="AJQ29" s="67"/>
      <c r="AJR29" s="67"/>
      <c r="AJS29" s="67"/>
      <c r="AJT29" s="67"/>
      <c r="AJU29" s="67"/>
      <c r="AJV29" s="67"/>
      <c r="AJW29" s="67"/>
      <c r="AJX29" s="67"/>
      <c r="AJY29" s="67"/>
      <c r="AJZ29" s="67"/>
      <c r="AKA29" s="67"/>
      <c r="AKB29" s="67"/>
      <c r="AKC29" s="67"/>
      <c r="AKD29" s="67"/>
      <c r="AKE29" s="67"/>
      <c r="AKF29" s="67"/>
      <c r="AKG29" s="67"/>
      <c r="AKH29" s="67"/>
      <c r="AKI29" s="67"/>
      <c r="AKJ29" s="67"/>
      <c r="AKK29" s="67"/>
      <c r="AKL29" s="67"/>
      <c r="AKM29" s="67"/>
      <c r="AKN29" s="67"/>
      <c r="AKO29" s="67"/>
      <c r="AKP29" s="67"/>
      <c r="AKQ29" s="67"/>
      <c r="AKR29" s="67"/>
      <c r="AKS29" s="67"/>
      <c r="AKT29" s="67"/>
      <c r="AKU29" s="67"/>
      <c r="AKV29" s="67"/>
      <c r="AKW29" s="67"/>
      <c r="AKX29" s="67"/>
      <c r="AKY29" s="67"/>
      <c r="AKZ29" s="67"/>
      <c r="ALA29" s="67"/>
      <c r="ALB29" s="67"/>
      <c r="ALC29" s="67"/>
      <c r="ALD29" s="67"/>
      <c r="ALE29" s="67"/>
      <c r="ALF29" s="67"/>
      <c r="ALG29" s="67"/>
      <c r="ALH29" s="67"/>
      <c r="ALI29" s="67"/>
      <c r="ALJ29" s="67"/>
      <c r="ALK29" s="67"/>
      <c r="ALL29" s="67"/>
      <c r="ALM29" s="67"/>
      <c r="ALN29" s="67"/>
      <c r="ALO29" s="67"/>
      <c r="ALP29" s="67"/>
      <c r="ALQ29" s="67"/>
      <c r="ALR29" s="67"/>
      <c r="ALS29" s="67"/>
      <c r="ALT29" s="67"/>
      <c r="ALU29" s="67"/>
      <c r="ALV29" s="67"/>
      <c r="ALW29" s="67"/>
      <c r="ALX29" s="67"/>
      <c r="ALY29" s="67"/>
      <c r="ALZ29" s="67"/>
      <c r="AMA29" s="67"/>
      <c r="AMB29" s="67"/>
      <c r="AMC29" s="67"/>
      <c r="AMD29" s="67"/>
      <c r="AME29" s="67"/>
      <c r="AMF29" s="67"/>
      <c r="AMG29" s="67"/>
      <c r="AMH29" s="67"/>
      <c r="AMI29" s="67"/>
      <c r="AMJ29" s="67"/>
      <c r="AMK29" s="67"/>
      <c r="AML29" s="67"/>
      <c r="AMM29" s="67"/>
      <c r="AMN29" s="67"/>
      <c r="AMO29" s="67"/>
      <c r="AMP29" s="67"/>
      <c r="AMQ29" s="67"/>
      <c r="AMR29" s="67"/>
      <c r="AMS29" s="67"/>
      <c r="AMT29" s="67"/>
      <c r="AMU29" s="67"/>
      <c r="AMV29" s="67"/>
      <c r="AMW29" s="67"/>
      <c r="AMX29" s="67"/>
      <c r="AMY29" s="67"/>
      <c r="AMZ29" s="67"/>
      <c r="ANA29" s="67"/>
      <c r="ANB29" s="67"/>
      <c r="ANC29" s="67"/>
      <c r="AND29" s="67"/>
      <c r="ANE29" s="67"/>
      <c r="ANF29" s="67"/>
      <c r="ANG29" s="67"/>
      <c r="ANH29" s="67"/>
      <c r="ANI29" s="67"/>
      <c r="ANJ29" s="67"/>
      <c r="ANK29" s="67"/>
      <c r="ANL29" s="67"/>
      <c r="ANM29" s="67"/>
      <c r="ANN29" s="67"/>
      <c r="ANO29" s="67"/>
      <c r="ANP29" s="67"/>
      <c r="ANQ29" s="67"/>
      <c r="ANR29" s="67"/>
      <c r="ANS29" s="67"/>
      <c r="ANT29" s="67"/>
      <c r="ANU29" s="67"/>
      <c r="ANV29" s="67"/>
      <c r="ANW29" s="67"/>
      <c r="ANX29" s="67"/>
      <c r="ANY29" s="67"/>
      <c r="ANZ29" s="67"/>
      <c r="AOA29" s="67"/>
      <c r="AOB29" s="67"/>
      <c r="AOC29" s="67"/>
      <c r="AOD29" s="67"/>
      <c r="AOE29" s="67"/>
      <c r="AOF29" s="67"/>
      <c r="AOG29" s="67"/>
      <c r="AOH29" s="67"/>
      <c r="AOI29" s="67"/>
      <c r="AOJ29" s="67"/>
      <c r="AOK29" s="67"/>
      <c r="AOL29" s="67"/>
      <c r="AOM29" s="67"/>
      <c r="AON29" s="67"/>
      <c r="AOO29" s="67"/>
      <c r="AOP29" s="67"/>
      <c r="AOQ29" s="67"/>
      <c r="AOR29" s="67"/>
      <c r="AOS29" s="67"/>
      <c r="AOT29" s="67"/>
      <c r="AOU29" s="67"/>
      <c r="AOV29" s="67"/>
      <c r="AOW29" s="67"/>
      <c r="AOX29" s="67"/>
      <c r="AOY29" s="67"/>
      <c r="AOZ29" s="67"/>
      <c r="APA29" s="67"/>
      <c r="APB29" s="67"/>
      <c r="APC29" s="67"/>
      <c r="APD29" s="67"/>
      <c r="APE29" s="67"/>
      <c r="APF29" s="67"/>
      <c r="APG29" s="67"/>
      <c r="APH29" s="67"/>
      <c r="API29" s="67"/>
      <c r="APJ29" s="67"/>
      <c r="APK29" s="67"/>
      <c r="APL29" s="67"/>
      <c r="APM29" s="67"/>
      <c r="APN29" s="67"/>
      <c r="APO29" s="67"/>
      <c r="APP29" s="67"/>
      <c r="APQ29" s="67"/>
      <c r="APR29" s="67"/>
      <c r="APS29" s="67"/>
      <c r="APT29" s="67"/>
      <c r="APU29" s="67"/>
      <c r="APV29" s="67"/>
      <c r="APW29" s="67"/>
      <c r="APX29" s="67"/>
      <c r="APY29" s="67"/>
      <c r="APZ29" s="67"/>
      <c r="AQA29" s="67"/>
      <c r="AQB29" s="67"/>
      <c r="AQC29" s="67"/>
      <c r="AQD29" s="67"/>
      <c r="AQE29" s="67"/>
      <c r="AQF29" s="67"/>
      <c r="AQG29" s="67"/>
      <c r="AQH29" s="67"/>
      <c r="AQI29" s="67"/>
      <c r="AQJ29" s="67"/>
      <c r="AQK29" s="67"/>
      <c r="AQL29" s="67"/>
      <c r="AQM29" s="67"/>
      <c r="AQN29" s="67"/>
      <c r="AQO29" s="67"/>
      <c r="AQP29" s="67"/>
      <c r="AQQ29" s="67"/>
      <c r="AQR29" s="67"/>
      <c r="AQS29" s="67"/>
      <c r="AQT29" s="67"/>
      <c r="AQU29" s="67"/>
      <c r="AQV29" s="67"/>
      <c r="AQW29" s="67"/>
      <c r="AQX29" s="67"/>
      <c r="AQY29" s="67"/>
      <c r="AQZ29" s="67"/>
      <c r="ARA29" s="67"/>
      <c r="ARB29" s="67"/>
      <c r="ARC29" s="67"/>
      <c r="ARD29" s="67"/>
      <c r="ARE29" s="67"/>
      <c r="ARF29" s="67"/>
      <c r="ARG29" s="67"/>
      <c r="ARH29" s="67"/>
      <c r="ARI29" s="67"/>
      <c r="ARJ29" s="67"/>
      <c r="ARK29" s="67"/>
      <c r="ARL29" s="67"/>
      <c r="ARM29" s="67"/>
      <c r="ARN29" s="67"/>
      <c r="ARO29" s="67"/>
      <c r="ARP29" s="67"/>
      <c r="ARQ29" s="67"/>
      <c r="ARR29" s="67"/>
      <c r="ARS29" s="67"/>
      <c r="ART29" s="67"/>
      <c r="ARU29" s="67"/>
      <c r="ARV29" s="67"/>
      <c r="ARW29" s="67"/>
      <c r="ARX29" s="67"/>
      <c r="ARY29" s="67"/>
      <c r="ARZ29" s="67"/>
      <c r="ASA29" s="67"/>
      <c r="ASB29" s="67"/>
      <c r="ASC29" s="67"/>
      <c r="ASD29" s="67"/>
      <c r="ASE29" s="67"/>
      <c r="ASF29" s="67"/>
      <c r="ASG29" s="67"/>
      <c r="ASH29" s="67"/>
      <c r="ASI29" s="67"/>
      <c r="ASJ29" s="67"/>
      <c r="ASK29" s="67"/>
      <c r="ASL29" s="67"/>
      <c r="ASM29" s="67"/>
      <c r="ASN29" s="67"/>
      <c r="ASO29" s="67"/>
      <c r="ASP29" s="67"/>
      <c r="ASQ29" s="67"/>
      <c r="ASR29" s="67"/>
      <c r="ASS29" s="67"/>
      <c r="AST29" s="67"/>
      <c r="ASU29" s="67"/>
      <c r="ASV29" s="67"/>
      <c r="ASW29" s="67"/>
      <c r="ASX29" s="67"/>
      <c r="ASY29" s="67"/>
      <c r="ASZ29" s="67"/>
      <c r="ATA29" s="67"/>
      <c r="ATB29" s="67"/>
      <c r="ATC29" s="67"/>
      <c r="ATD29" s="67"/>
      <c r="ATE29" s="67"/>
      <c r="ATF29" s="67"/>
      <c r="ATG29" s="67"/>
      <c r="ATH29" s="67"/>
      <c r="ATI29" s="67"/>
      <c r="ATJ29" s="67"/>
      <c r="ATK29" s="67"/>
      <c r="ATL29" s="67"/>
      <c r="ATM29" s="67"/>
      <c r="ATN29" s="67"/>
      <c r="ATO29" s="67"/>
      <c r="ATP29" s="67"/>
      <c r="ATQ29" s="67"/>
      <c r="ATR29" s="67"/>
      <c r="ATS29" s="67"/>
      <c r="ATT29" s="67"/>
      <c r="ATU29" s="67"/>
      <c r="ATV29" s="67"/>
      <c r="ATW29" s="67"/>
      <c r="ATX29" s="67"/>
      <c r="ATY29" s="67"/>
      <c r="ATZ29" s="67"/>
      <c r="AUA29" s="67"/>
      <c r="AUB29" s="67"/>
      <c r="AUC29" s="67"/>
      <c r="AUD29" s="67"/>
      <c r="AUE29" s="67"/>
      <c r="AUF29" s="67"/>
      <c r="AUG29" s="67"/>
      <c r="AUH29" s="67"/>
      <c r="AUI29" s="67"/>
      <c r="AUJ29" s="67"/>
      <c r="AUK29" s="67"/>
      <c r="AUL29" s="67"/>
      <c r="AUM29" s="67"/>
      <c r="AUN29" s="67"/>
      <c r="AUO29" s="67"/>
      <c r="AUP29" s="67"/>
      <c r="AUQ29" s="67"/>
      <c r="AUR29" s="67"/>
      <c r="AUS29" s="67"/>
      <c r="AUT29" s="67"/>
      <c r="AUU29" s="67"/>
      <c r="AUV29" s="67"/>
      <c r="AUW29" s="67"/>
      <c r="AUX29" s="67"/>
      <c r="AUY29" s="67"/>
      <c r="AUZ29" s="67"/>
      <c r="AVA29" s="67"/>
      <c r="AVB29" s="67"/>
      <c r="AVC29" s="67"/>
      <c r="AVD29" s="67"/>
      <c r="AVE29" s="67"/>
      <c r="AVF29" s="67"/>
      <c r="AVG29" s="67"/>
      <c r="AVH29" s="67"/>
      <c r="AVI29" s="67"/>
      <c r="AVJ29" s="67"/>
      <c r="AVK29" s="67"/>
      <c r="AVL29" s="67"/>
      <c r="AVM29" s="67"/>
      <c r="AVN29" s="67"/>
      <c r="AVO29" s="67"/>
      <c r="AVP29" s="67"/>
      <c r="AVQ29" s="67"/>
      <c r="AVR29" s="67"/>
      <c r="AVS29" s="67"/>
      <c r="AVT29" s="67"/>
      <c r="AVU29" s="67"/>
      <c r="AVV29" s="67"/>
      <c r="AVW29" s="67"/>
      <c r="AVX29" s="67"/>
      <c r="AVY29" s="67"/>
      <c r="AVZ29" s="67"/>
      <c r="AWA29" s="67"/>
      <c r="AWB29" s="67"/>
      <c r="AWC29" s="67"/>
      <c r="AWD29" s="67"/>
      <c r="AWE29" s="67"/>
      <c r="AWF29" s="67"/>
      <c r="AWG29" s="67"/>
      <c r="AWH29" s="67"/>
      <c r="AWI29" s="67"/>
      <c r="AWJ29" s="67"/>
      <c r="AWK29" s="67"/>
      <c r="AWL29" s="67"/>
      <c r="AWM29" s="67"/>
      <c r="AWN29" s="67"/>
      <c r="AWO29" s="67"/>
      <c r="AWP29" s="67"/>
      <c r="AWQ29" s="67"/>
      <c r="AWR29" s="67"/>
      <c r="AWS29" s="67"/>
      <c r="AWT29" s="67"/>
      <c r="AWU29" s="67"/>
      <c r="AWV29" s="67"/>
      <c r="AWW29" s="67"/>
      <c r="AWX29" s="67"/>
      <c r="AWY29" s="67"/>
      <c r="AWZ29" s="67"/>
      <c r="AXA29" s="67"/>
      <c r="AXB29" s="67"/>
      <c r="AXC29" s="67"/>
      <c r="AXD29" s="67"/>
      <c r="AXE29" s="67"/>
      <c r="AXF29" s="67"/>
      <c r="AXG29" s="67"/>
      <c r="AXH29" s="67"/>
      <c r="AXI29" s="67"/>
      <c r="AXJ29" s="67"/>
      <c r="AXK29" s="67"/>
      <c r="AXL29" s="67"/>
      <c r="AXM29" s="67"/>
      <c r="AXN29" s="67"/>
      <c r="AXO29" s="67"/>
      <c r="AXP29" s="67"/>
      <c r="AXQ29" s="67"/>
      <c r="AXR29" s="67"/>
      <c r="AXS29" s="67"/>
      <c r="AXT29" s="67"/>
      <c r="AXU29" s="67"/>
      <c r="AXV29" s="67"/>
      <c r="AXW29" s="67"/>
      <c r="AXX29" s="67"/>
      <c r="AXY29" s="67"/>
      <c r="AXZ29" s="67"/>
      <c r="AYA29" s="67"/>
      <c r="AYB29" s="67"/>
      <c r="AYC29" s="67"/>
      <c r="AYD29" s="67"/>
      <c r="AYE29" s="67"/>
      <c r="AYF29" s="67"/>
      <c r="AYG29" s="67"/>
      <c r="AYH29" s="67"/>
      <c r="AYI29" s="67"/>
      <c r="AYJ29" s="67"/>
      <c r="AYK29" s="67"/>
      <c r="AYL29" s="67"/>
      <c r="AYM29" s="67"/>
      <c r="AYN29" s="67"/>
      <c r="AYO29" s="67"/>
      <c r="AYP29" s="67"/>
      <c r="AYQ29" s="67"/>
      <c r="AYR29" s="67"/>
      <c r="AYS29" s="67"/>
      <c r="AYT29" s="67"/>
      <c r="AYU29" s="67"/>
      <c r="AYV29" s="67"/>
      <c r="AYW29" s="67"/>
      <c r="AYX29" s="67"/>
      <c r="AYY29" s="67"/>
      <c r="AYZ29" s="67"/>
      <c r="AZA29" s="67"/>
      <c r="AZB29" s="67"/>
      <c r="AZC29" s="67"/>
      <c r="AZD29" s="67"/>
      <c r="AZE29" s="67"/>
      <c r="AZF29" s="67"/>
      <c r="AZG29" s="67"/>
      <c r="AZH29" s="67"/>
      <c r="AZI29" s="67"/>
      <c r="AZJ29" s="67"/>
      <c r="AZK29" s="67"/>
      <c r="AZL29" s="67"/>
      <c r="AZM29" s="67"/>
      <c r="AZN29" s="67"/>
      <c r="AZO29" s="67"/>
      <c r="AZP29" s="67"/>
      <c r="AZQ29" s="67"/>
      <c r="AZR29" s="67"/>
      <c r="AZS29" s="67"/>
      <c r="AZT29" s="67"/>
      <c r="AZU29" s="67"/>
      <c r="AZV29" s="67"/>
      <c r="AZW29" s="67"/>
      <c r="AZX29" s="67"/>
      <c r="AZY29" s="67"/>
      <c r="AZZ29" s="67"/>
      <c r="BAA29" s="67"/>
      <c r="BAB29" s="67"/>
      <c r="BAC29" s="67"/>
      <c r="BAD29" s="67"/>
      <c r="BAE29" s="67"/>
      <c r="BAF29" s="67"/>
      <c r="BAG29" s="67"/>
      <c r="BAH29" s="67"/>
      <c r="BAI29" s="67"/>
      <c r="BAJ29" s="67"/>
      <c r="BAK29" s="67"/>
      <c r="BAL29" s="67"/>
      <c r="BAM29" s="67"/>
      <c r="BAN29" s="67"/>
      <c r="BAO29" s="67"/>
      <c r="BAP29" s="67"/>
      <c r="BAQ29" s="67"/>
      <c r="BAR29" s="67"/>
      <c r="BAS29" s="67"/>
      <c r="BAT29" s="67"/>
      <c r="BAU29" s="67"/>
      <c r="BAV29" s="67"/>
      <c r="BAW29" s="67"/>
      <c r="BAX29" s="67"/>
      <c r="BAY29" s="67"/>
      <c r="BAZ29" s="67"/>
      <c r="BBA29" s="67"/>
      <c r="BBB29" s="67"/>
      <c r="BBC29" s="67"/>
      <c r="BBD29" s="67"/>
      <c r="BBE29" s="67"/>
      <c r="BBF29" s="67"/>
      <c r="BBG29" s="67"/>
      <c r="BBH29" s="67"/>
      <c r="BBI29" s="67"/>
      <c r="BBJ29" s="67"/>
      <c r="BBK29" s="67"/>
      <c r="BBL29" s="67"/>
      <c r="BBM29" s="67"/>
      <c r="BBN29" s="67"/>
      <c r="BBO29" s="67"/>
      <c r="BBP29" s="67"/>
      <c r="BBQ29" s="67"/>
      <c r="BBR29" s="67"/>
      <c r="BBS29" s="67"/>
      <c r="BBT29" s="67"/>
      <c r="BBU29" s="67"/>
      <c r="BBV29" s="67"/>
      <c r="BBW29" s="67"/>
      <c r="BBX29" s="67"/>
      <c r="BBY29" s="67"/>
      <c r="BBZ29" s="67"/>
      <c r="BCA29" s="67"/>
      <c r="BCB29" s="67"/>
      <c r="BCC29" s="67"/>
      <c r="BCD29" s="67"/>
      <c r="BCE29" s="67"/>
      <c r="BCF29" s="67"/>
      <c r="BCG29" s="67"/>
      <c r="BCH29" s="67"/>
      <c r="BCI29" s="67"/>
      <c r="BCJ29" s="67"/>
      <c r="BCK29" s="67"/>
      <c r="BCL29" s="67"/>
      <c r="BCM29" s="67"/>
      <c r="BCN29" s="67"/>
      <c r="BCO29" s="67"/>
      <c r="BCP29" s="67"/>
      <c r="BCQ29" s="67"/>
      <c r="BCR29" s="67"/>
      <c r="BCS29" s="67"/>
      <c r="BCT29" s="67"/>
      <c r="BCU29" s="67"/>
      <c r="BCV29" s="67"/>
      <c r="BCW29" s="67"/>
      <c r="BCX29" s="67"/>
      <c r="BCY29" s="67"/>
      <c r="BCZ29" s="67"/>
      <c r="BDA29" s="67"/>
      <c r="BDB29" s="67"/>
      <c r="BDC29" s="67"/>
      <c r="BDD29" s="67"/>
      <c r="BDE29" s="67"/>
      <c r="BDF29" s="67"/>
      <c r="BDG29" s="67"/>
      <c r="BDH29" s="67"/>
      <c r="BDI29" s="67"/>
      <c r="BDJ29" s="67"/>
      <c r="BDK29" s="67"/>
      <c r="BDL29" s="67"/>
      <c r="BDM29" s="67"/>
      <c r="BDN29" s="67"/>
      <c r="BDO29" s="67"/>
      <c r="BDP29" s="67"/>
      <c r="BDQ29" s="67"/>
      <c r="BDR29" s="67"/>
      <c r="BDS29" s="67"/>
      <c r="BDT29" s="67"/>
      <c r="BDU29" s="67"/>
      <c r="BDV29" s="67"/>
      <c r="BDW29" s="67"/>
      <c r="BDX29" s="67"/>
      <c r="BDY29" s="67"/>
      <c r="BDZ29" s="67"/>
      <c r="BEA29" s="67"/>
      <c r="BEB29" s="67"/>
      <c r="BEC29" s="67"/>
      <c r="BED29" s="67"/>
      <c r="BEE29" s="67"/>
      <c r="BEF29" s="67"/>
      <c r="BEG29" s="67"/>
      <c r="BEH29" s="67"/>
      <c r="BEI29" s="67"/>
      <c r="BEJ29" s="67"/>
      <c r="BEK29" s="67"/>
      <c r="BEL29" s="67"/>
      <c r="BEM29" s="67"/>
      <c r="BEN29" s="67"/>
      <c r="BEO29" s="67"/>
      <c r="BEP29" s="67"/>
      <c r="BEQ29" s="67"/>
      <c r="BER29" s="67"/>
      <c r="BES29" s="67"/>
      <c r="BET29" s="67"/>
      <c r="BEU29" s="67"/>
      <c r="BEV29" s="67"/>
      <c r="BEW29" s="67"/>
      <c r="BEX29" s="67"/>
      <c r="BEY29" s="67"/>
      <c r="BEZ29" s="67"/>
      <c r="BFA29" s="67"/>
      <c r="BFB29" s="67"/>
      <c r="BFC29" s="67"/>
      <c r="BFD29" s="67"/>
      <c r="BFE29" s="67"/>
      <c r="BFF29" s="67"/>
      <c r="BFG29" s="67"/>
      <c r="BFH29" s="67"/>
      <c r="BFI29" s="67"/>
      <c r="BFJ29" s="67"/>
      <c r="BFK29" s="67"/>
      <c r="BFL29" s="67"/>
      <c r="BFM29" s="67"/>
      <c r="BFN29" s="67"/>
      <c r="BFO29" s="67"/>
      <c r="BFP29" s="67"/>
      <c r="BFQ29" s="67"/>
      <c r="BFR29" s="67"/>
      <c r="BFS29" s="67"/>
      <c r="BFT29" s="67"/>
      <c r="BFU29" s="67"/>
      <c r="BFV29" s="67"/>
      <c r="BFW29" s="67"/>
      <c r="BFX29" s="67"/>
      <c r="BFY29" s="67"/>
      <c r="BFZ29" s="67"/>
      <c r="BGA29" s="67"/>
      <c r="BGB29" s="67"/>
      <c r="BGC29" s="67"/>
      <c r="BGD29" s="67"/>
      <c r="BGE29" s="67"/>
      <c r="BGF29" s="67"/>
      <c r="BGG29" s="67"/>
      <c r="BGH29" s="67"/>
      <c r="BGI29" s="67"/>
      <c r="BGJ29" s="67"/>
      <c r="BGK29" s="67"/>
      <c r="BGL29" s="67"/>
      <c r="BGM29" s="67"/>
      <c r="BGN29" s="67"/>
      <c r="BGO29" s="67"/>
      <c r="BGP29" s="67"/>
      <c r="BGQ29" s="67"/>
      <c r="BGR29" s="67"/>
      <c r="BGS29" s="67"/>
      <c r="BGT29" s="67"/>
      <c r="BGU29" s="67"/>
      <c r="BGV29" s="67"/>
      <c r="BGW29" s="67"/>
      <c r="BGX29" s="67"/>
      <c r="BGY29" s="67"/>
      <c r="BGZ29" s="67"/>
      <c r="BHA29" s="67"/>
      <c r="BHB29" s="67"/>
      <c r="BHC29" s="67"/>
      <c r="BHD29" s="67"/>
      <c r="BHE29" s="67"/>
      <c r="BHF29" s="67"/>
      <c r="BHG29" s="67"/>
      <c r="BHH29" s="67"/>
      <c r="BHI29" s="67"/>
      <c r="BHJ29" s="67"/>
      <c r="BHK29" s="67"/>
      <c r="BHL29" s="67"/>
      <c r="BHM29" s="67"/>
      <c r="BHN29" s="67"/>
      <c r="BHO29" s="67"/>
      <c r="BHP29" s="67"/>
      <c r="BHQ29" s="67"/>
      <c r="BHR29" s="67"/>
      <c r="BHS29" s="67"/>
      <c r="BHT29" s="67"/>
      <c r="BHU29" s="67"/>
      <c r="BHV29" s="67"/>
      <c r="BHW29" s="67"/>
      <c r="BHX29" s="67"/>
      <c r="BHY29" s="67"/>
      <c r="BHZ29" s="67"/>
      <c r="BIA29" s="67"/>
      <c r="BIB29" s="67"/>
      <c r="BIC29" s="67"/>
      <c r="BID29" s="67"/>
      <c r="BIE29" s="67"/>
      <c r="BIF29" s="67"/>
      <c r="BIG29" s="67"/>
      <c r="BIH29" s="67"/>
      <c r="BII29" s="67"/>
      <c r="BIJ29" s="67"/>
      <c r="BIK29" s="67"/>
      <c r="BIL29" s="67"/>
      <c r="BIM29" s="67"/>
      <c r="BIN29" s="67"/>
      <c r="BIO29" s="67"/>
      <c r="BIP29" s="67"/>
      <c r="BIQ29" s="67"/>
      <c r="BIR29" s="67"/>
      <c r="BIS29" s="67"/>
      <c r="BIT29" s="67"/>
      <c r="BIU29" s="67"/>
      <c r="BIV29" s="67"/>
      <c r="BIW29" s="67"/>
      <c r="BIX29" s="67"/>
      <c r="BIY29" s="67"/>
      <c r="BIZ29" s="67"/>
      <c r="BJA29" s="67"/>
      <c r="BJB29" s="67"/>
      <c r="BJC29" s="67"/>
      <c r="BJD29" s="67"/>
      <c r="BJE29" s="67"/>
      <c r="BJF29" s="67"/>
      <c r="BJG29" s="67"/>
      <c r="BJH29" s="67"/>
      <c r="BJI29" s="67"/>
      <c r="BJJ29" s="67"/>
      <c r="BJK29" s="67"/>
      <c r="BJL29" s="67"/>
      <c r="BJM29" s="67"/>
      <c r="BJN29" s="67"/>
      <c r="BJO29" s="67"/>
      <c r="BJP29" s="67"/>
      <c r="BJQ29" s="67"/>
      <c r="BJR29" s="67"/>
      <c r="BJS29" s="67"/>
      <c r="BJT29" s="67"/>
      <c r="BJU29" s="67"/>
      <c r="BJV29" s="67"/>
      <c r="BJW29" s="67"/>
      <c r="BJX29" s="67"/>
      <c r="BJY29" s="67"/>
      <c r="BJZ29" s="67"/>
      <c r="BKA29" s="67"/>
      <c r="BKB29" s="67"/>
      <c r="BKC29" s="67"/>
      <c r="BKD29" s="67"/>
      <c r="BKE29" s="67"/>
      <c r="BKF29" s="67"/>
      <c r="BKG29" s="67"/>
      <c r="BKH29" s="67"/>
      <c r="BKI29" s="67"/>
      <c r="BKJ29" s="67"/>
      <c r="BKK29" s="67"/>
      <c r="BKL29" s="67"/>
      <c r="BKM29" s="67"/>
      <c r="BKN29" s="67"/>
      <c r="BKO29" s="67"/>
      <c r="BKP29" s="67"/>
      <c r="BKQ29" s="67"/>
      <c r="BKR29" s="67"/>
      <c r="BKS29" s="67"/>
      <c r="BKT29" s="67"/>
      <c r="BKU29" s="67"/>
      <c r="BKV29" s="67"/>
      <c r="BKW29" s="67"/>
      <c r="BKX29" s="67"/>
      <c r="BKY29" s="67"/>
      <c r="BKZ29" s="67"/>
      <c r="BLA29" s="67"/>
      <c r="BLB29" s="67"/>
      <c r="BLC29" s="67"/>
      <c r="BLD29" s="67"/>
      <c r="BLE29" s="67"/>
      <c r="BLF29" s="67"/>
      <c r="BLG29" s="67"/>
      <c r="BLH29" s="67"/>
      <c r="BLI29" s="67"/>
      <c r="BLJ29" s="67"/>
      <c r="BLK29" s="67"/>
      <c r="BLL29" s="67"/>
      <c r="BLM29" s="67"/>
      <c r="BLN29" s="67"/>
      <c r="BLO29" s="67"/>
      <c r="BLP29" s="67"/>
      <c r="BLQ29" s="67"/>
      <c r="BLR29" s="67"/>
      <c r="BLS29" s="67"/>
      <c r="BLT29" s="67"/>
      <c r="BLU29" s="67"/>
      <c r="BLV29" s="67"/>
      <c r="BLW29" s="67"/>
      <c r="BLX29" s="67"/>
      <c r="BLY29" s="67"/>
      <c r="BLZ29" s="67"/>
      <c r="BMA29" s="67"/>
      <c r="BMB29" s="67"/>
      <c r="BMC29" s="67"/>
      <c r="BMD29" s="67"/>
      <c r="BME29" s="67"/>
      <c r="BMF29" s="67"/>
      <c r="BMG29" s="67"/>
      <c r="BMH29" s="67"/>
      <c r="BMI29" s="67"/>
      <c r="BMJ29" s="67"/>
      <c r="BMK29" s="67"/>
      <c r="BML29" s="67"/>
      <c r="BMM29" s="67"/>
      <c r="BMN29" s="67"/>
      <c r="BMO29" s="67"/>
      <c r="BMP29" s="67"/>
      <c r="BMQ29" s="67"/>
      <c r="BMR29" s="67"/>
      <c r="BMS29" s="67"/>
      <c r="BMT29" s="67"/>
      <c r="BMU29" s="67"/>
      <c r="BMV29" s="67"/>
      <c r="BMW29" s="67"/>
      <c r="BMX29" s="67"/>
      <c r="BMY29" s="67"/>
      <c r="BMZ29" s="67"/>
      <c r="BNA29" s="67"/>
      <c r="BNB29" s="67"/>
      <c r="BNC29" s="67"/>
      <c r="BND29" s="67"/>
      <c r="BNE29" s="67"/>
      <c r="BNF29" s="67"/>
      <c r="BNG29" s="67"/>
      <c r="BNH29" s="67"/>
      <c r="BNI29" s="67"/>
      <c r="BNJ29" s="67"/>
      <c r="BNK29" s="67"/>
      <c r="BNL29" s="67"/>
      <c r="BNM29" s="67"/>
      <c r="BNN29" s="67"/>
      <c r="BNO29" s="67"/>
      <c r="BNP29" s="67"/>
      <c r="BNQ29" s="67"/>
      <c r="BNR29" s="67"/>
      <c r="BNS29" s="67"/>
      <c r="BNT29" s="67"/>
      <c r="BNU29" s="67"/>
      <c r="BNV29" s="67"/>
      <c r="BNW29" s="67"/>
      <c r="BNX29" s="67"/>
      <c r="BNY29" s="67"/>
      <c r="BNZ29" s="67"/>
      <c r="BOA29" s="67"/>
      <c r="BOB29" s="67"/>
      <c r="BOC29" s="67"/>
      <c r="BOD29" s="67"/>
      <c r="BOE29" s="67"/>
      <c r="BOF29" s="67"/>
      <c r="BOG29" s="67"/>
      <c r="BOH29" s="67"/>
      <c r="BOI29" s="67"/>
      <c r="BOJ29" s="67"/>
      <c r="BOK29" s="67"/>
      <c r="BOL29" s="67"/>
      <c r="BOM29" s="67"/>
      <c r="BON29" s="67"/>
      <c r="BOO29" s="67"/>
      <c r="BOP29" s="67"/>
      <c r="BOQ29" s="67"/>
      <c r="BOR29" s="67"/>
      <c r="BOS29" s="67"/>
      <c r="BOT29" s="67"/>
      <c r="BOU29" s="67"/>
      <c r="BOV29" s="67"/>
      <c r="BOW29" s="67"/>
      <c r="BOX29" s="67"/>
      <c r="BOY29" s="67"/>
      <c r="BOZ29" s="67"/>
      <c r="BPA29" s="67"/>
      <c r="BPB29" s="67"/>
      <c r="BPC29" s="67"/>
      <c r="BPD29" s="67"/>
      <c r="BPE29" s="67"/>
      <c r="BPF29" s="67"/>
      <c r="BPG29" s="67"/>
      <c r="BPH29" s="67"/>
      <c r="BPI29" s="67"/>
      <c r="BPJ29" s="67"/>
      <c r="BPK29" s="67"/>
      <c r="BPL29" s="67"/>
      <c r="BPM29" s="67"/>
      <c r="BPN29" s="67"/>
      <c r="BPO29" s="67"/>
      <c r="BPP29" s="67"/>
      <c r="BPQ29" s="67"/>
      <c r="BPR29" s="67"/>
      <c r="BPS29" s="67"/>
      <c r="BPT29" s="67"/>
      <c r="BPU29" s="67"/>
      <c r="BPV29" s="67"/>
      <c r="BPW29" s="67"/>
      <c r="BPX29" s="67"/>
      <c r="BPY29" s="67"/>
      <c r="BPZ29" s="67"/>
      <c r="BQA29" s="67"/>
      <c r="BQB29" s="67"/>
      <c r="BQC29" s="67"/>
      <c r="BQD29" s="67"/>
      <c r="BQE29" s="67"/>
      <c r="BQF29" s="67"/>
      <c r="BQG29" s="67"/>
      <c r="BQH29" s="67"/>
      <c r="BQI29" s="67"/>
      <c r="BQJ29" s="67"/>
      <c r="BQK29" s="67"/>
      <c r="BQL29" s="67"/>
      <c r="BQM29" s="67"/>
      <c r="BQN29" s="67"/>
      <c r="BQO29" s="67"/>
      <c r="BQP29" s="67"/>
      <c r="BQQ29" s="67"/>
      <c r="BQR29" s="67"/>
      <c r="BQS29" s="67"/>
      <c r="BQT29" s="67"/>
      <c r="BQU29" s="67"/>
      <c r="BQV29" s="67"/>
      <c r="BQW29" s="67"/>
      <c r="BQX29" s="67"/>
      <c r="BQY29" s="67"/>
      <c r="BQZ29" s="67"/>
      <c r="BRA29" s="67"/>
      <c r="BRB29" s="67"/>
      <c r="BRC29" s="67"/>
      <c r="BRD29" s="67"/>
      <c r="BRE29" s="67"/>
      <c r="BRF29" s="67"/>
      <c r="BRG29" s="67"/>
      <c r="BRH29" s="67"/>
      <c r="BRI29" s="67"/>
      <c r="BRJ29" s="67"/>
      <c r="BRK29" s="67"/>
      <c r="BRL29" s="67"/>
      <c r="BRM29" s="67"/>
      <c r="BRN29" s="67"/>
      <c r="BRO29" s="67"/>
      <c r="BRP29" s="67"/>
      <c r="BRQ29" s="67"/>
      <c r="BRR29" s="67"/>
      <c r="BRS29" s="67"/>
      <c r="BRT29" s="67"/>
      <c r="BRU29" s="67"/>
      <c r="BRV29" s="67"/>
      <c r="BRW29" s="67"/>
      <c r="BRX29" s="67"/>
      <c r="BRY29" s="67"/>
      <c r="BRZ29" s="67"/>
      <c r="BSA29" s="67"/>
      <c r="BSB29" s="67"/>
      <c r="BSC29" s="67"/>
      <c r="BSD29" s="67"/>
      <c r="BSE29" s="67"/>
      <c r="BSF29" s="67"/>
      <c r="BSG29" s="67"/>
      <c r="BSH29" s="67"/>
      <c r="BSI29" s="67"/>
      <c r="BSJ29" s="67"/>
      <c r="BSK29" s="67"/>
      <c r="BSL29" s="67"/>
      <c r="BSM29" s="67"/>
      <c r="BSN29" s="67"/>
      <c r="BSO29" s="67"/>
      <c r="BSP29" s="67"/>
      <c r="BSQ29" s="67"/>
      <c r="BSR29" s="67"/>
      <c r="BSS29" s="67"/>
      <c r="BST29" s="67"/>
      <c r="BSU29" s="67"/>
      <c r="BSV29" s="67"/>
      <c r="BSW29" s="67"/>
      <c r="BSX29" s="67"/>
      <c r="BSY29" s="67"/>
      <c r="BSZ29" s="67"/>
      <c r="BTA29" s="67"/>
      <c r="BTB29" s="67"/>
      <c r="BTC29" s="67"/>
      <c r="BTD29" s="67"/>
      <c r="BTE29" s="67"/>
      <c r="BTF29" s="67"/>
      <c r="BTG29" s="67"/>
      <c r="BTH29" s="67"/>
      <c r="BTI29" s="67"/>
      <c r="BTJ29" s="67"/>
      <c r="BTK29" s="67"/>
      <c r="BTL29" s="67"/>
      <c r="BTM29" s="67"/>
      <c r="BTN29" s="67"/>
      <c r="BTO29" s="67"/>
      <c r="BTP29" s="67"/>
      <c r="BTQ29" s="67"/>
      <c r="BTR29" s="67"/>
      <c r="BTS29" s="67"/>
      <c r="BTT29" s="67"/>
      <c r="BTU29" s="67"/>
      <c r="BTV29" s="67"/>
      <c r="BTW29" s="67"/>
      <c r="BTX29" s="67"/>
      <c r="BTY29" s="67"/>
      <c r="BTZ29" s="67"/>
      <c r="BUA29" s="67"/>
      <c r="BUB29" s="67"/>
      <c r="BUC29" s="67"/>
      <c r="BUD29" s="67"/>
      <c r="BUE29" s="67"/>
      <c r="BUF29" s="67"/>
      <c r="BUG29" s="67"/>
      <c r="BUH29" s="67"/>
      <c r="BUI29" s="67"/>
      <c r="BUJ29" s="67"/>
      <c r="BUK29" s="67"/>
      <c r="BUL29" s="67"/>
      <c r="BUM29" s="67"/>
      <c r="BUN29" s="67"/>
      <c r="BUO29" s="67"/>
      <c r="BUP29" s="67"/>
      <c r="BUQ29" s="67"/>
      <c r="BUR29" s="67"/>
      <c r="BUS29" s="67"/>
      <c r="BUT29" s="67"/>
      <c r="BUU29" s="67"/>
      <c r="BUV29" s="67"/>
      <c r="BUW29" s="67"/>
      <c r="BUX29" s="67"/>
      <c r="BUY29" s="67"/>
      <c r="BUZ29" s="67"/>
      <c r="BVA29" s="67"/>
      <c r="BVB29" s="67"/>
      <c r="BVC29" s="67"/>
      <c r="BVD29" s="67"/>
      <c r="BVE29" s="67"/>
      <c r="BVF29" s="67"/>
      <c r="BVG29" s="67"/>
      <c r="BVH29" s="67"/>
      <c r="BVI29" s="67"/>
      <c r="BVJ29" s="67"/>
      <c r="BVK29" s="67"/>
      <c r="BVL29" s="67"/>
      <c r="BVM29" s="67"/>
      <c r="BVN29" s="67"/>
      <c r="BVO29" s="67"/>
      <c r="BVP29" s="67"/>
      <c r="BVQ29" s="67"/>
      <c r="BVR29" s="67"/>
      <c r="BVS29" s="67"/>
      <c r="BVT29" s="67"/>
      <c r="BVU29" s="67"/>
      <c r="BVV29" s="67"/>
      <c r="BVW29" s="67"/>
      <c r="BVX29" s="67"/>
      <c r="BVY29" s="67"/>
      <c r="BVZ29" s="67"/>
      <c r="BWA29" s="67"/>
      <c r="BWB29" s="67"/>
      <c r="BWC29" s="67"/>
      <c r="BWD29" s="67"/>
      <c r="BWE29" s="67"/>
      <c r="BWF29" s="67"/>
      <c r="BWG29" s="67"/>
      <c r="BWH29" s="67"/>
      <c r="BWI29" s="67"/>
      <c r="BWJ29" s="67"/>
      <c r="BWK29" s="67"/>
      <c r="BWL29" s="67"/>
      <c r="BWM29" s="67"/>
      <c r="BWN29" s="67"/>
      <c r="BWO29" s="67"/>
    </row>
    <row r="30" spans="1:1965" s="68" customFormat="1" ht="31.5">
      <c r="A30" s="88">
        <v>59</v>
      </c>
      <c r="B30" s="86" t="s">
        <v>466</v>
      </c>
      <c r="C30" s="87" t="s">
        <v>467</v>
      </c>
      <c r="D30" s="79" t="s">
        <v>433</v>
      </c>
      <c r="E30" s="80">
        <v>9680</v>
      </c>
      <c r="F30" s="80">
        <v>8466</v>
      </c>
      <c r="G30" s="80">
        <v>0</v>
      </c>
      <c r="H30" s="80">
        <v>0</v>
      </c>
      <c r="I30" s="80">
        <v>0</v>
      </c>
      <c r="J30" s="80">
        <v>0</v>
      </c>
      <c r="K30" s="80">
        <v>0</v>
      </c>
      <c r="L30" s="80">
        <v>0</v>
      </c>
      <c r="M30" s="80">
        <v>0</v>
      </c>
      <c r="N30" s="81">
        <v>0</v>
      </c>
      <c r="O30" s="82">
        <f t="shared" si="2"/>
        <v>18146</v>
      </c>
      <c r="P30" s="84"/>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c r="JN30" s="67"/>
      <c r="JO30" s="67"/>
      <c r="JP30" s="67"/>
      <c r="JQ30" s="67"/>
      <c r="JR30" s="67"/>
      <c r="JS30" s="67"/>
      <c r="JT30" s="67"/>
      <c r="JU30" s="67"/>
      <c r="JV30" s="67"/>
      <c r="JW30" s="67"/>
      <c r="JX30" s="67"/>
      <c r="JY30" s="67"/>
      <c r="JZ30" s="67"/>
      <c r="KA30" s="67"/>
      <c r="KB30" s="67"/>
      <c r="KC30" s="67"/>
      <c r="KD30" s="67"/>
      <c r="KE30" s="67"/>
      <c r="KF30" s="67"/>
      <c r="KG30" s="67"/>
      <c r="KH30" s="67"/>
      <c r="KI30" s="67"/>
      <c r="KJ30" s="67"/>
      <c r="KK30" s="67"/>
      <c r="KL30" s="67"/>
      <c r="KM30" s="67"/>
      <c r="KN30" s="67"/>
      <c r="KO30" s="67"/>
      <c r="KP30" s="67"/>
      <c r="KQ30" s="67"/>
      <c r="KR30" s="67"/>
      <c r="KS30" s="67"/>
      <c r="KT30" s="67"/>
      <c r="KU30" s="67"/>
      <c r="KV30" s="67"/>
      <c r="KW30" s="67"/>
      <c r="KX30" s="67"/>
      <c r="KY30" s="67"/>
      <c r="KZ30" s="67"/>
      <c r="LA30" s="67"/>
      <c r="LB30" s="67"/>
      <c r="LC30" s="67"/>
      <c r="LD30" s="67"/>
      <c r="LE30" s="67"/>
      <c r="LF30" s="67"/>
      <c r="LG30" s="67"/>
      <c r="LH30" s="67"/>
      <c r="LI30" s="67"/>
      <c r="LJ30" s="67"/>
      <c r="LK30" s="67"/>
      <c r="LL30" s="67"/>
      <c r="LM30" s="67"/>
      <c r="LN30" s="67"/>
      <c r="LO30" s="67"/>
      <c r="LP30" s="67"/>
      <c r="LQ30" s="67"/>
      <c r="LR30" s="67"/>
      <c r="LS30" s="67"/>
      <c r="LT30" s="67"/>
      <c r="LU30" s="67"/>
      <c r="LV30" s="67"/>
      <c r="LW30" s="67"/>
      <c r="LX30" s="67"/>
      <c r="LY30" s="67"/>
      <c r="LZ30" s="67"/>
      <c r="MA30" s="67"/>
      <c r="MB30" s="67"/>
      <c r="MC30" s="67"/>
      <c r="MD30" s="67"/>
      <c r="ME30" s="67"/>
      <c r="MF30" s="67"/>
      <c r="MG30" s="67"/>
      <c r="MH30" s="67"/>
      <c r="MI30" s="67"/>
      <c r="MJ30" s="67"/>
      <c r="MK30" s="67"/>
      <c r="ML30" s="67"/>
      <c r="MM30" s="67"/>
      <c r="MN30" s="67"/>
      <c r="MO30" s="67"/>
      <c r="MP30" s="67"/>
      <c r="MQ30" s="67"/>
      <c r="MR30" s="67"/>
      <c r="MS30" s="67"/>
      <c r="MT30" s="67"/>
      <c r="MU30" s="67"/>
      <c r="MV30" s="67"/>
      <c r="MW30" s="67"/>
      <c r="MX30" s="67"/>
      <c r="MY30" s="67"/>
      <c r="MZ30" s="67"/>
      <c r="NA30" s="67"/>
      <c r="NB30" s="67"/>
      <c r="NC30" s="67"/>
      <c r="ND30" s="67"/>
      <c r="NE30" s="67"/>
      <c r="NF30" s="67"/>
      <c r="NG30" s="67"/>
      <c r="NH30" s="67"/>
      <c r="NI30" s="67"/>
      <c r="NJ30" s="67"/>
      <c r="NK30" s="67"/>
      <c r="NL30" s="67"/>
      <c r="NM30" s="67"/>
      <c r="NN30" s="67"/>
      <c r="NO30" s="67"/>
      <c r="NP30" s="67"/>
      <c r="NQ30" s="67"/>
      <c r="NR30" s="67"/>
      <c r="NS30" s="67"/>
      <c r="NT30" s="67"/>
      <c r="NU30" s="67"/>
      <c r="NV30" s="67"/>
      <c r="NW30" s="67"/>
      <c r="NX30" s="67"/>
      <c r="NY30" s="67"/>
      <c r="NZ30" s="67"/>
      <c r="OA30" s="67"/>
      <c r="OB30" s="67"/>
      <c r="OC30" s="67"/>
      <c r="OD30" s="67"/>
      <c r="OE30" s="67"/>
      <c r="OF30" s="67"/>
      <c r="OG30" s="67"/>
      <c r="OH30" s="67"/>
      <c r="OI30" s="67"/>
      <c r="OJ30" s="67"/>
      <c r="OK30" s="67"/>
      <c r="OL30" s="67"/>
      <c r="OM30" s="67"/>
      <c r="ON30" s="67"/>
      <c r="OO30" s="67"/>
      <c r="OP30" s="67"/>
      <c r="OQ30" s="67"/>
      <c r="OR30" s="67"/>
      <c r="OS30" s="67"/>
      <c r="OT30" s="67"/>
      <c r="OU30" s="67"/>
      <c r="OV30" s="67"/>
      <c r="OW30" s="67"/>
      <c r="OX30" s="67"/>
      <c r="OY30" s="67"/>
      <c r="OZ30" s="67"/>
      <c r="PA30" s="67"/>
      <c r="PB30" s="67"/>
      <c r="PC30" s="67"/>
      <c r="PD30" s="67"/>
      <c r="PE30" s="67"/>
      <c r="PF30" s="67"/>
      <c r="PG30" s="67"/>
      <c r="PH30" s="67"/>
      <c r="PI30" s="67"/>
      <c r="PJ30" s="67"/>
      <c r="PK30" s="67"/>
      <c r="PL30" s="67"/>
      <c r="PM30" s="67"/>
      <c r="PN30" s="67"/>
      <c r="PO30" s="67"/>
      <c r="PP30" s="67"/>
      <c r="PQ30" s="67"/>
      <c r="PR30" s="67"/>
      <c r="PS30" s="67"/>
      <c r="PT30" s="67"/>
      <c r="PU30" s="67"/>
      <c r="PV30" s="67"/>
      <c r="PW30" s="67"/>
      <c r="PX30" s="67"/>
      <c r="PY30" s="67"/>
      <c r="PZ30" s="67"/>
      <c r="QA30" s="67"/>
      <c r="QB30" s="67"/>
      <c r="QC30" s="67"/>
      <c r="QD30" s="67"/>
      <c r="QE30" s="67"/>
      <c r="QF30" s="67"/>
      <c r="QG30" s="67"/>
      <c r="QH30" s="67"/>
      <c r="QI30" s="67"/>
      <c r="QJ30" s="67"/>
      <c r="QK30" s="67"/>
      <c r="QL30" s="67"/>
      <c r="QM30" s="67"/>
      <c r="QN30" s="67"/>
      <c r="QO30" s="67"/>
      <c r="QP30" s="67"/>
      <c r="QQ30" s="67"/>
      <c r="QR30" s="67"/>
      <c r="QS30" s="67"/>
      <c r="QT30" s="67"/>
      <c r="QU30" s="67"/>
      <c r="QV30" s="67"/>
      <c r="QW30" s="67"/>
      <c r="QX30" s="67"/>
      <c r="QY30" s="67"/>
      <c r="QZ30" s="67"/>
      <c r="RA30" s="67"/>
      <c r="RB30" s="67"/>
      <c r="RC30" s="67"/>
      <c r="RD30" s="67"/>
      <c r="RE30" s="67"/>
      <c r="RF30" s="67"/>
      <c r="RG30" s="67"/>
      <c r="RH30" s="67"/>
      <c r="RI30" s="67"/>
      <c r="RJ30" s="67"/>
      <c r="RK30" s="67"/>
      <c r="RL30" s="67"/>
      <c r="RM30" s="67"/>
      <c r="RN30" s="67"/>
      <c r="RO30" s="67"/>
      <c r="RP30" s="67"/>
      <c r="RQ30" s="67"/>
      <c r="RR30" s="67"/>
      <c r="RS30" s="67"/>
      <c r="RT30" s="67"/>
      <c r="RU30" s="67"/>
      <c r="RV30" s="67"/>
      <c r="RW30" s="67"/>
      <c r="RX30" s="67"/>
      <c r="RY30" s="67"/>
      <c r="RZ30" s="67"/>
      <c r="SA30" s="67"/>
      <c r="SB30" s="67"/>
      <c r="SC30" s="67"/>
      <c r="SD30" s="67"/>
      <c r="SE30" s="67"/>
      <c r="SF30" s="67"/>
      <c r="SG30" s="67"/>
      <c r="SH30" s="67"/>
      <c r="SI30" s="67"/>
      <c r="SJ30" s="67"/>
      <c r="SK30" s="67"/>
      <c r="SL30" s="67"/>
      <c r="SM30" s="67"/>
      <c r="SN30" s="67"/>
      <c r="SO30" s="67"/>
      <c r="SP30" s="67"/>
      <c r="SQ30" s="67"/>
      <c r="SR30" s="67"/>
      <c r="SS30" s="67"/>
      <c r="ST30" s="67"/>
      <c r="SU30" s="67"/>
      <c r="SV30" s="67"/>
      <c r="SW30" s="67"/>
      <c r="SX30" s="67"/>
      <c r="SY30" s="67"/>
      <c r="SZ30" s="67"/>
      <c r="TA30" s="67"/>
      <c r="TB30" s="67"/>
      <c r="TC30" s="67"/>
      <c r="TD30" s="67"/>
      <c r="TE30" s="67"/>
      <c r="TF30" s="67"/>
      <c r="TG30" s="67"/>
      <c r="TH30" s="67"/>
      <c r="TI30" s="67"/>
      <c r="TJ30" s="67"/>
      <c r="TK30" s="67"/>
      <c r="TL30" s="67"/>
      <c r="TM30" s="67"/>
      <c r="TN30" s="67"/>
      <c r="TO30" s="67"/>
      <c r="TP30" s="67"/>
      <c r="TQ30" s="67"/>
      <c r="TR30" s="67"/>
      <c r="TS30" s="67"/>
      <c r="TT30" s="67"/>
      <c r="TU30" s="67"/>
      <c r="TV30" s="67"/>
      <c r="TW30" s="67"/>
      <c r="TX30" s="67"/>
      <c r="TY30" s="67"/>
      <c r="TZ30" s="67"/>
      <c r="UA30" s="67"/>
      <c r="UB30" s="67"/>
      <c r="UC30" s="67"/>
      <c r="UD30" s="67"/>
      <c r="UE30" s="67"/>
      <c r="UF30" s="67"/>
      <c r="UG30" s="67"/>
      <c r="UH30" s="67"/>
      <c r="UI30" s="67"/>
      <c r="UJ30" s="67"/>
      <c r="UK30" s="67"/>
      <c r="UL30" s="67"/>
      <c r="UM30" s="67"/>
      <c r="UN30" s="67"/>
      <c r="UO30" s="67"/>
      <c r="UP30" s="67"/>
      <c r="UQ30" s="67"/>
      <c r="UR30" s="67"/>
      <c r="US30" s="67"/>
      <c r="UT30" s="67"/>
      <c r="UU30" s="67"/>
      <c r="UV30" s="67"/>
      <c r="UW30" s="67"/>
      <c r="UX30" s="67"/>
      <c r="UY30" s="67"/>
      <c r="UZ30" s="67"/>
      <c r="VA30" s="67"/>
      <c r="VB30" s="67"/>
      <c r="VC30" s="67"/>
      <c r="VD30" s="67"/>
      <c r="VE30" s="67"/>
      <c r="VF30" s="67"/>
      <c r="VG30" s="67"/>
      <c r="VH30" s="67"/>
      <c r="VI30" s="67"/>
      <c r="VJ30" s="67"/>
      <c r="VK30" s="67"/>
      <c r="VL30" s="67"/>
      <c r="VM30" s="67"/>
      <c r="VN30" s="67"/>
      <c r="VO30" s="67"/>
      <c r="VP30" s="67"/>
      <c r="VQ30" s="67"/>
      <c r="VR30" s="67"/>
      <c r="VS30" s="67"/>
      <c r="VT30" s="67"/>
      <c r="VU30" s="67"/>
      <c r="VV30" s="67"/>
      <c r="VW30" s="67"/>
      <c r="VX30" s="67"/>
      <c r="VY30" s="67"/>
      <c r="VZ30" s="67"/>
      <c r="WA30" s="67"/>
      <c r="WB30" s="67"/>
      <c r="WC30" s="67"/>
      <c r="WD30" s="67"/>
      <c r="WE30" s="67"/>
      <c r="WF30" s="67"/>
      <c r="WG30" s="67"/>
      <c r="WH30" s="67"/>
      <c r="WI30" s="67"/>
      <c r="WJ30" s="67"/>
      <c r="WK30" s="67"/>
      <c r="WL30" s="67"/>
      <c r="WM30" s="67"/>
      <c r="WN30" s="67"/>
      <c r="WO30" s="67"/>
      <c r="WP30" s="67"/>
      <c r="WQ30" s="67"/>
      <c r="WR30" s="67"/>
      <c r="WS30" s="67"/>
      <c r="WT30" s="67"/>
      <c r="WU30" s="67"/>
      <c r="WV30" s="67"/>
      <c r="WW30" s="67"/>
      <c r="WX30" s="67"/>
      <c r="WY30" s="67"/>
      <c r="WZ30" s="67"/>
      <c r="XA30" s="67"/>
      <c r="XB30" s="67"/>
      <c r="XC30" s="67"/>
      <c r="XD30" s="67"/>
      <c r="XE30" s="67"/>
      <c r="XF30" s="67"/>
      <c r="XG30" s="67"/>
      <c r="XH30" s="67"/>
      <c r="XI30" s="67"/>
      <c r="XJ30" s="67"/>
      <c r="XK30" s="67"/>
      <c r="XL30" s="67"/>
      <c r="XM30" s="67"/>
      <c r="XN30" s="67"/>
      <c r="XO30" s="67"/>
      <c r="XP30" s="67"/>
      <c r="XQ30" s="67"/>
      <c r="XR30" s="67"/>
      <c r="XS30" s="67"/>
      <c r="XT30" s="67"/>
      <c r="XU30" s="67"/>
      <c r="XV30" s="67"/>
      <c r="XW30" s="67"/>
      <c r="XX30" s="67"/>
      <c r="XY30" s="67"/>
      <c r="XZ30" s="67"/>
      <c r="YA30" s="67"/>
      <c r="YB30" s="67"/>
      <c r="YC30" s="67"/>
      <c r="YD30" s="67"/>
      <c r="YE30" s="67"/>
      <c r="YF30" s="67"/>
      <c r="YG30" s="67"/>
      <c r="YH30" s="67"/>
      <c r="YI30" s="67"/>
      <c r="YJ30" s="67"/>
      <c r="YK30" s="67"/>
      <c r="YL30" s="67"/>
      <c r="YM30" s="67"/>
      <c r="YN30" s="67"/>
      <c r="YO30" s="67"/>
      <c r="YP30" s="67"/>
      <c r="YQ30" s="67"/>
      <c r="YR30" s="67"/>
      <c r="YS30" s="67"/>
      <c r="YT30" s="67"/>
      <c r="YU30" s="67"/>
      <c r="YV30" s="67"/>
      <c r="YW30" s="67"/>
      <c r="YX30" s="67"/>
      <c r="YY30" s="67"/>
      <c r="YZ30" s="67"/>
      <c r="ZA30" s="67"/>
      <c r="ZB30" s="67"/>
      <c r="ZC30" s="67"/>
      <c r="ZD30" s="67"/>
      <c r="ZE30" s="67"/>
      <c r="ZF30" s="67"/>
      <c r="ZG30" s="67"/>
      <c r="ZH30" s="67"/>
      <c r="ZI30" s="67"/>
      <c r="ZJ30" s="67"/>
      <c r="ZK30" s="67"/>
      <c r="ZL30" s="67"/>
      <c r="ZM30" s="67"/>
      <c r="ZN30" s="67"/>
      <c r="ZO30" s="67"/>
      <c r="ZP30" s="67"/>
      <c r="ZQ30" s="67"/>
      <c r="ZR30" s="67"/>
      <c r="ZS30" s="67"/>
      <c r="ZT30" s="67"/>
      <c r="ZU30" s="67"/>
      <c r="ZV30" s="67"/>
      <c r="ZW30" s="67"/>
      <c r="ZX30" s="67"/>
      <c r="ZY30" s="67"/>
      <c r="ZZ30" s="67"/>
      <c r="AAA30" s="67"/>
      <c r="AAB30" s="67"/>
      <c r="AAC30" s="67"/>
      <c r="AAD30" s="67"/>
      <c r="AAE30" s="67"/>
      <c r="AAF30" s="67"/>
      <c r="AAG30" s="67"/>
      <c r="AAH30" s="67"/>
      <c r="AAI30" s="67"/>
      <c r="AAJ30" s="67"/>
      <c r="AAK30" s="67"/>
      <c r="AAL30" s="67"/>
      <c r="AAM30" s="67"/>
      <c r="AAN30" s="67"/>
      <c r="AAO30" s="67"/>
      <c r="AAP30" s="67"/>
      <c r="AAQ30" s="67"/>
      <c r="AAR30" s="67"/>
      <c r="AAS30" s="67"/>
      <c r="AAT30" s="67"/>
      <c r="AAU30" s="67"/>
      <c r="AAV30" s="67"/>
      <c r="AAW30" s="67"/>
      <c r="AAX30" s="67"/>
      <c r="AAY30" s="67"/>
      <c r="AAZ30" s="67"/>
      <c r="ABA30" s="67"/>
      <c r="ABB30" s="67"/>
      <c r="ABC30" s="67"/>
      <c r="ABD30" s="67"/>
      <c r="ABE30" s="67"/>
      <c r="ABF30" s="67"/>
      <c r="ABG30" s="67"/>
      <c r="ABH30" s="67"/>
      <c r="ABI30" s="67"/>
      <c r="ABJ30" s="67"/>
      <c r="ABK30" s="67"/>
      <c r="ABL30" s="67"/>
      <c r="ABM30" s="67"/>
      <c r="ABN30" s="67"/>
      <c r="ABO30" s="67"/>
      <c r="ABP30" s="67"/>
      <c r="ABQ30" s="67"/>
      <c r="ABR30" s="67"/>
      <c r="ABS30" s="67"/>
      <c r="ABT30" s="67"/>
      <c r="ABU30" s="67"/>
      <c r="ABV30" s="67"/>
      <c r="ABW30" s="67"/>
      <c r="ABX30" s="67"/>
      <c r="ABY30" s="67"/>
      <c r="ABZ30" s="67"/>
      <c r="ACA30" s="67"/>
      <c r="ACB30" s="67"/>
      <c r="ACC30" s="67"/>
      <c r="ACD30" s="67"/>
      <c r="ACE30" s="67"/>
      <c r="ACF30" s="67"/>
      <c r="ACG30" s="67"/>
      <c r="ACH30" s="67"/>
      <c r="ACI30" s="67"/>
      <c r="ACJ30" s="67"/>
      <c r="ACK30" s="67"/>
      <c r="ACL30" s="67"/>
      <c r="ACM30" s="67"/>
      <c r="ACN30" s="67"/>
      <c r="ACO30" s="67"/>
      <c r="ACP30" s="67"/>
      <c r="ACQ30" s="67"/>
      <c r="ACR30" s="67"/>
      <c r="ACS30" s="67"/>
      <c r="ACT30" s="67"/>
      <c r="ACU30" s="67"/>
      <c r="ACV30" s="67"/>
      <c r="ACW30" s="67"/>
      <c r="ACX30" s="67"/>
      <c r="ACY30" s="67"/>
      <c r="ACZ30" s="67"/>
      <c r="ADA30" s="67"/>
      <c r="ADB30" s="67"/>
      <c r="ADC30" s="67"/>
      <c r="ADD30" s="67"/>
      <c r="ADE30" s="67"/>
      <c r="ADF30" s="67"/>
      <c r="ADG30" s="67"/>
      <c r="ADH30" s="67"/>
      <c r="ADI30" s="67"/>
      <c r="ADJ30" s="67"/>
      <c r="ADK30" s="67"/>
      <c r="ADL30" s="67"/>
      <c r="ADM30" s="67"/>
      <c r="ADN30" s="67"/>
      <c r="ADO30" s="67"/>
      <c r="ADP30" s="67"/>
      <c r="ADQ30" s="67"/>
      <c r="ADR30" s="67"/>
      <c r="ADS30" s="67"/>
      <c r="ADT30" s="67"/>
      <c r="ADU30" s="67"/>
      <c r="ADV30" s="67"/>
      <c r="ADW30" s="67"/>
      <c r="ADX30" s="67"/>
      <c r="ADY30" s="67"/>
      <c r="ADZ30" s="67"/>
      <c r="AEA30" s="67"/>
      <c r="AEB30" s="67"/>
      <c r="AEC30" s="67"/>
      <c r="AED30" s="67"/>
      <c r="AEE30" s="67"/>
      <c r="AEF30" s="67"/>
      <c r="AEG30" s="67"/>
      <c r="AEH30" s="67"/>
      <c r="AEI30" s="67"/>
      <c r="AEJ30" s="67"/>
      <c r="AEK30" s="67"/>
      <c r="AEL30" s="67"/>
      <c r="AEM30" s="67"/>
      <c r="AEN30" s="67"/>
      <c r="AEO30" s="67"/>
      <c r="AEP30" s="67"/>
      <c r="AEQ30" s="67"/>
      <c r="AER30" s="67"/>
      <c r="AES30" s="67"/>
      <c r="AET30" s="67"/>
      <c r="AEU30" s="67"/>
      <c r="AEV30" s="67"/>
      <c r="AEW30" s="67"/>
      <c r="AEX30" s="67"/>
      <c r="AEY30" s="67"/>
      <c r="AEZ30" s="67"/>
      <c r="AFA30" s="67"/>
      <c r="AFB30" s="67"/>
      <c r="AFC30" s="67"/>
      <c r="AFD30" s="67"/>
      <c r="AFE30" s="67"/>
      <c r="AFF30" s="67"/>
      <c r="AFG30" s="67"/>
      <c r="AFH30" s="67"/>
      <c r="AFI30" s="67"/>
      <c r="AFJ30" s="67"/>
      <c r="AFK30" s="67"/>
      <c r="AFL30" s="67"/>
      <c r="AFM30" s="67"/>
      <c r="AFN30" s="67"/>
      <c r="AFO30" s="67"/>
      <c r="AFP30" s="67"/>
      <c r="AFQ30" s="67"/>
      <c r="AFR30" s="67"/>
      <c r="AFS30" s="67"/>
      <c r="AFT30" s="67"/>
      <c r="AFU30" s="67"/>
      <c r="AFV30" s="67"/>
      <c r="AFW30" s="67"/>
      <c r="AFX30" s="67"/>
      <c r="AFY30" s="67"/>
      <c r="AFZ30" s="67"/>
      <c r="AGA30" s="67"/>
      <c r="AGB30" s="67"/>
      <c r="AGC30" s="67"/>
      <c r="AGD30" s="67"/>
      <c r="AGE30" s="67"/>
      <c r="AGF30" s="67"/>
      <c r="AGG30" s="67"/>
      <c r="AGH30" s="67"/>
      <c r="AGI30" s="67"/>
      <c r="AGJ30" s="67"/>
      <c r="AGK30" s="67"/>
      <c r="AGL30" s="67"/>
      <c r="AGM30" s="67"/>
      <c r="AGN30" s="67"/>
      <c r="AGO30" s="67"/>
      <c r="AGP30" s="67"/>
      <c r="AGQ30" s="67"/>
      <c r="AGR30" s="67"/>
      <c r="AGS30" s="67"/>
      <c r="AGT30" s="67"/>
      <c r="AGU30" s="67"/>
      <c r="AGV30" s="67"/>
      <c r="AGW30" s="67"/>
      <c r="AGX30" s="67"/>
      <c r="AGY30" s="67"/>
      <c r="AGZ30" s="67"/>
      <c r="AHA30" s="67"/>
      <c r="AHB30" s="67"/>
      <c r="AHC30" s="67"/>
      <c r="AHD30" s="67"/>
      <c r="AHE30" s="67"/>
      <c r="AHF30" s="67"/>
      <c r="AHG30" s="67"/>
      <c r="AHH30" s="67"/>
      <c r="AHI30" s="67"/>
      <c r="AHJ30" s="67"/>
      <c r="AHK30" s="67"/>
      <c r="AHL30" s="67"/>
      <c r="AHM30" s="67"/>
      <c r="AHN30" s="67"/>
      <c r="AHO30" s="67"/>
      <c r="AHP30" s="67"/>
      <c r="AHQ30" s="67"/>
      <c r="AHR30" s="67"/>
      <c r="AHS30" s="67"/>
      <c r="AHT30" s="67"/>
      <c r="AHU30" s="67"/>
      <c r="AHV30" s="67"/>
      <c r="AHW30" s="67"/>
      <c r="AHX30" s="67"/>
      <c r="AHY30" s="67"/>
      <c r="AHZ30" s="67"/>
      <c r="AIA30" s="67"/>
      <c r="AIB30" s="67"/>
      <c r="AIC30" s="67"/>
      <c r="AID30" s="67"/>
      <c r="AIE30" s="67"/>
      <c r="AIF30" s="67"/>
      <c r="AIG30" s="67"/>
      <c r="AIH30" s="67"/>
      <c r="AII30" s="67"/>
      <c r="AIJ30" s="67"/>
      <c r="AIK30" s="67"/>
      <c r="AIL30" s="67"/>
      <c r="AIM30" s="67"/>
      <c r="AIN30" s="67"/>
      <c r="AIO30" s="67"/>
      <c r="AIP30" s="67"/>
      <c r="AIQ30" s="67"/>
      <c r="AIR30" s="67"/>
      <c r="AIS30" s="67"/>
      <c r="AIT30" s="67"/>
      <c r="AIU30" s="67"/>
      <c r="AIV30" s="67"/>
      <c r="AIW30" s="67"/>
      <c r="AIX30" s="67"/>
      <c r="AIY30" s="67"/>
      <c r="AIZ30" s="67"/>
      <c r="AJA30" s="67"/>
      <c r="AJB30" s="67"/>
      <c r="AJC30" s="67"/>
      <c r="AJD30" s="67"/>
      <c r="AJE30" s="67"/>
      <c r="AJF30" s="67"/>
      <c r="AJG30" s="67"/>
      <c r="AJH30" s="67"/>
      <c r="AJI30" s="67"/>
      <c r="AJJ30" s="67"/>
      <c r="AJK30" s="67"/>
      <c r="AJL30" s="67"/>
      <c r="AJM30" s="67"/>
      <c r="AJN30" s="67"/>
      <c r="AJO30" s="67"/>
      <c r="AJP30" s="67"/>
      <c r="AJQ30" s="67"/>
      <c r="AJR30" s="67"/>
      <c r="AJS30" s="67"/>
      <c r="AJT30" s="67"/>
      <c r="AJU30" s="67"/>
      <c r="AJV30" s="67"/>
      <c r="AJW30" s="67"/>
      <c r="AJX30" s="67"/>
      <c r="AJY30" s="67"/>
      <c r="AJZ30" s="67"/>
      <c r="AKA30" s="67"/>
      <c r="AKB30" s="67"/>
      <c r="AKC30" s="67"/>
      <c r="AKD30" s="67"/>
      <c r="AKE30" s="67"/>
      <c r="AKF30" s="67"/>
      <c r="AKG30" s="67"/>
      <c r="AKH30" s="67"/>
      <c r="AKI30" s="67"/>
      <c r="AKJ30" s="67"/>
      <c r="AKK30" s="67"/>
      <c r="AKL30" s="67"/>
      <c r="AKM30" s="67"/>
      <c r="AKN30" s="67"/>
      <c r="AKO30" s="67"/>
      <c r="AKP30" s="67"/>
      <c r="AKQ30" s="67"/>
      <c r="AKR30" s="67"/>
      <c r="AKS30" s="67"/>
      <c r="AKT30" s="67"/>
      <c r="AKU30" s="67"/>
      <c r="AKV30" s="67"/>
      <c r="AKW30" s="67"/>
      <c r="AKX30" s="67"/>
      <c r="AKY30" s="67"/>
      <c r="AKZ30" s="67"/>
      <c r="ALA30" s="67"/>
      <c r="ALB30" s="67"/>
      <c r="ALC30" s="67"/>
      <c r="ALD30" s="67"/>
      <c r="ALE30" s="67"/>
      <c r="ALF30" s="67"/>
      <c r="ALG30" s="67"/>
      <c r="ALH30" s="67"/>
      <c r="ALI30" s="67"/>
      <c r="ALJ30" s="67"/>
      <c r="ALK30" s="67"/>
      <c r="ALL30" s="67"/>
      <c r="ALM30" s="67"/>
      <c r="ALN30" s="67"/>
      <c r="ALO30" s="67"/>
      <c r="ALP30" s="67"/>
      <c r="ALQ30" s="67"/>
      <c r="ALR30" s="67"/>
      <c r="ALS30" s="67"/>
      <c r="ALT30" s="67"/>
      <c r="ALU30" s="67"/>
      <c r="ALV30" s="67"/>
      <c r="ALW30" s="67"/>
      <c r="ALX30" s="67"/>
      <c r="ALY30" s="67"/>
      <c r="ALZ30" s="67"/>
      <c r="AMA30" s="67"/>
      <c r="AMB30" s="67"/>
      <c r="AMC30" s="67"/>
      <c r="AMD30" s="67"/>
      <c r="AME30" s="67"/>
      <c r="AMF30" s="67"/>
      <c r="AMG30" s="67"/>
      <c r="AMH30" s="67"/>
      <c r="AMI30" s="67"/>
      <c r="AMJ30" s="67"/>
      <c r="AMK30" s="67"/>
      <c r="AML30" s="67"/>
      <c r="AMM30" s="67"/>
      <c r="AMN30" s="67"/>
      <c r="AMO30" s="67"/>
      <c r="AMP30" s="67"/>
      <c r="AMQ30" s="67"/>
      <c r="AMR30" s="67"/>
      <c r="AMS30" s="67"/>
      <c r="AMT30" s="67"/>
      <c r="AMU30" s="67"/>
      <c r="AMV30" s="67"/>
      <c r="AMW30" s="67"/>
      <c r="AMX30" s="67"/>
      <c r="AMY30" s="67"/>
      <c r="AMZ30" s="67"/>
      <c r="ANA30" s="67"/>
      <c r="ANB30" s="67"/>
      <c r="ANC30" s="67"/>
      <c r="AND30" s="67"/>
      <c r="ANE30" s="67"/>
      <c r="ANF30" s="67"/>
      <c r="ANG30" s="67"/>
      <c r="ANH30" s="67"/>
      <c r="ANI30" s="67"/>
      <c r="ANJ30" s="67"/>
      <c r="ANK30" s="67"/>
      <c r="ANL30" s="67"/>
      <c r="ANM30" s="67"/>
      <c r="ANN30" s="67"/>
      <c r="ANO30" s="67"/>
      <c r="ANP30" s="67"/>
      <c r="ANQ30" s="67"/>
      <c r="ANR30" s="67"/>
      <c r="ANS30" s="67"/>
      <c r="ANT30" s="67"/>
      <c r="ANU30" s="67"/>
      <c r="ANV30" s="67"/>
      <c r="ANW30" s="67"/>
      <c r="ANX30" s="67"/>
      <c r="ANY30" s="67"/>
      <c r="ANZ30" s="67"/>
      <c r="AOA30" s="67"/>
      <c r="AOB30" s="67"/>
      <c r="AOC30" s="67"/>
      <c r="AOD30" s="67"/>
      <c r="AOE30" s="67"/>
      <c r="AOF30" s="67"/>
      <c r="AOG30" s="67"/>
      <c r="AOH30" s="67"/>
      <c r="AOI30" s="67"/>
      <c r="AOJ30" s="67"/>
      <c r="AOK30" s="67"/>
      <c r="AOL30" s="67"/>
      <c r="AOM30" s="67"/>
      <c r="AON30" s="67"/>
      <c r="AOO30" s="67"/>
      <c r="AOP30" s="67"/>
      <c r="AOQ30" s="67"/>
      <c r="AOR30" s="67"/>
      <c r="AOS30" s="67"/>
      <c r="AOT30" s="67"/>
      <c r="AOU30" s="67"/>
      <c r="AOV30" s="67"/>
      <c r="AOW30" s="67"/>
      <c r="AOX30" s="67"/>
      <c r="AOY30" s="67"/>
      <c r="AOZ30" s="67"/>
      <c r="APA30" s="67"/>
      <c r="APB30" s="67"/>
      <c r="APC30" s="67"/>
      <c r="APD30" s="67"/>
      <c r="APE30" s="67"/>
      <c r="APF30" s="67"/>
      <c r="APG30" s="67"/>
      <c r="APH30" s="67"/>
      <c r="API30" s="67"/>
      <c r="APJ30" s="67"/>
      <c r="APK30" s="67"/>
      <c r="APL30" s="67"/>
      <c r="APM30" s="67"/>
      <c r="APN30" s="67"/>
      <c r="APO30" s="67"/>
      <c r="APP30" s="67"/>
      <c r="APQ30" s="67"/>
      <c r="APR30" s="67"/>
      <c r="APS30" s="67"/>
      <c r="APT30" s="67"/>
      <c r="APU30" s="67"/>
      <c r="APV30" s="67"/>
      <c r="APW30" s="67"/>
      <c r="APX30" s="67"/>
      <c r="APY30" s="67"/>
      <c r="APZ30" s="67"/>
      <c r="AQA30" s="67"/>
      <c r="AQB30" s="67"/>
      <c r="AQC30" s="67"/>
      <c r="AQD30" s="67"/>
      <c r="AQE30" s="67"/>
      <c r="AQF30" s="67"/>
      <c r="AQG30" s="67"/>
      <c r="AQH30" s="67"/>
      <c r="AQI30" s="67"/>
      <c r="AQJ30" s="67"/>
      <c r="AQK30" s="67"/>
      <c r="AQL30" s="67"/>
      <c r="AQM30" s="67"/>
      <c r="AQN30" s="67"/>
      <c r="AQO30" s="67"/>
      <c r="AQP30" s="67"/>
      <c r="AQQ30" s="67"/>
      <c r="AQR30" s="67"/>
      <c r="AQS30" s="67"/>
      <c r="AQT30" s="67"/>
      <c r="AQU30" s="67"/>
      <c r="AQV30" s="67"/>
      <c r="AQW30" s="67"/>
      <c r="AQX30" s="67"/>
      <c r="AQY30" s="67"/>
      <c r="AQZ30" s="67"/>
      <c r="ARA30" s="67"/>
      <c r="ARB30" s="67"/>
      <c r="ARC30" s="67"/>
      <c r="ARD30" s="67"/>
      <c r="ARE30" s="67"/>
      <c r="ARF30" s="67"/>
      <c r="ARG30" s="67"/>
      <c r="ARH30" s="67"/>
      <c r="ARI30" s="67"/>
      <c r="ARJ30" s="67"/>
      <c r="ARK30" s="67"/>
      <c r="ARL30" s="67"/>
      <c r="ARM30" s="67"/>
      <c r="ARN30" s="67"/>
      <c r="ARO30" s="67"/>
      <c r="ARP30" s="67"/>
      <c r="ARQ30" s="67"/>
      <c r="ARR30" s="67"/>
      <c r="ARS30" s="67"/>
      <c r="ART30" s="67"/>
      <c r="ARU30" s="67"/>
      <c r="ARV30" s="67"/>
      <c r="ARW30" s="67"/>
      <c r="ARX30" s="67"/>
      <c r="ARY30" s="67"/>
      <c r="ARZ30" s="67"/>
      <c r="ASA30" s="67"/>
      <c r="ASB30" s="67"/>
      <c r="ASC30" s="67"/>
      <c r="ASD30" s="67"/>
      <c r="ASE30" s="67"/>
      <c r="ASF30" s="67"/>
      <c r="ASG30" s="67"/>
      <c r="ASH30" s="67"/>
      <c r="ASI30" s="67"/>
      <c r="ASJ30" s="67"/>
      <c r="ASK30" s="67"/>
      <c r="ASL30" s="67"/>
      <c r="ASM30" s="67"/>
      <c r="ASN30" s="67"/>
      <c r="ASO30" s="67"/>
      <c r="ASP30" s="67"/>
      <c r="ASQ30" s="67"/>
      <c r="ASR30" s="67"/>
      <c r="ASS30" s="67"/>
      <c r="AST30" s="67"/>
      <c r="ASU30" s="67"/>
      <c r="ASV30" s="67"/>
      <c r="ASW30" s="67"/>
      <c r="ASX30" s="67"/>
      <c r="ASY30" s="67"/>
      <c r="ASZ30" s="67"/>
      <c r="ATA30" s="67"/>
      <c r="ATB30" s="67"/>
      <c r="ATC30" s="67"/>
      <c r="ATD30" s="67"/>
      <c r="ATE30" s="67"/>
      <c r="ATF30" s="67"/>
      <c r="ATG30" s="67"/>
      <c r="ATH30" s="67"/>
      <c r="ATI30" s="67"/>
      <c r="ATJ30" s="67"/>
      <c r="ATK30" s="67"/>
      <c r="ATL30" s="67"/>
      <c r="ATM30" s="67"/>
      <c r="ATN30" s="67"/>
      <c r="ATO30" s="67"/>
      <c r="ATP30" s="67"/>
      <c r="ATQ30" s="67"/>
      <c r="ATR30" s="67"/>
      <c r="ATS30" s="67"/>
      <c r="ATT30" s="67"/>
      <c r="ATU30" s="67"/>
      <c r="ATV30" s="67"/>
      <c r="ATW30" s="67"/>
      <c r="ATX30" s="67"/>
      <c r="ATY30" s="67"/>
      <c r="ATZ30" s="67"/>
      <c r="AUA30" s="67"/>
      <c r="AUB30" s="67"/>
      <c r="AUC30" s="67"/>
      <c r="AUD30" s="67"/>
      <c r="AUE30" s="67"/>
      <c r="AUF30" s="67"/>
      <c r="AUG30" s="67"/>
      <c r="AUH30" s="67"/>
      <c r="AUI30" s="67"/>
      <c r="AUJ30" s="67"/>
      <c r="AUK30" s="67"/>
      <c r="AUL30" s="67"/>
      <c r="AUM30" s="67"/>
      <c r="AUN30" s="67"/>
      <c r="AUO30" s="67"/>
      <c r="AUP30" s="67"/>
      <c r="AUQ30" s="67"/>
      <c r="AUR30" s="67"/>
      <c r="AUS30" s="67"/>
      <c r="AUT30" s="67"/>
      <c r="AUU30" s="67"/>
      <c r="AUV30" s="67"/>
      <c r="AUW30" s="67"/>
      <c r="AUX30" s="67"/>
      <c r="AUY30" s="67"/>
      <c r="AUZ30" s="67"/>
      <c r="AVA30" s="67"/>
      <c r="AVB30" s="67"/>
      <c r="AVC30" s="67"/>
      <c r="AVD30" s="67"/>
      <c r="AVE30" s="67"/>
      <c r="AVF30" s="67"/>
      <c r="AVG30" s="67"/>
      <c r="AVH30" s="67"/>
      <c r="AVI30" s="67"/>
      <c r="AVJ30" s="67"/>
      <c r="AVK30" s="67"/>
      <c r="AVL30" s="67"/>
      <c r="AVM30" s="67"/>
      <c r="AVN30" s="67"/>
      <c r="AVO30" s="67"/>
      <c r="AVP30" s="67"/>
      <c r="AVQ30" s="67"/>
      <c r="AVR30" s="67"/>
      <c r="AVS30" s="67"/>
      <c r="AVT30" s="67"/>
      <c r="AVU30" s="67"/>
      <c r="AVV30" s="67"/>
      <c r="AVW30" s="67"/>
      <c r="AVX30" s="67"/>
      <c r="AVY30" s="67"/>
      <c r="AVZ30" s="67"/>
      <c r="AWA30" s="67"/>
      <c r="AWB30" s="67"/>
      <c r="AWC30" s="67"/>
      <c r="AWD30" s="67"/>
      <c r="AWE30" s="67"/>
      <c r="AWF30" s="67"/>
      <c r="AWG30" s="67"/>
      <c r="AWH30" s="67"/>
      <c r="AWI30" s="67"/>
      <c r="AWJ30" s="67"/>
      <c r="AWK30" s="67"/>
      <c r="AWL30" s="67"/>
      <c r="AWM30" s="67"/>
      <c r="AWN30" s="67"/>
      <c r="AWO30" s="67"/>
      <c r="AWP30" s="67"/>
      <c r="AWQ30" s="67"/>
      <c r="AWR30" s="67"/>
      <c r="AWS30" s="67"/>
      <c r="AWT30" s="67"/>
      <c r="AWU30" s="67"/>
      <c r="AWV30" s="67"/>
      <c r="AWW30" s="67"/>
      <c r="AWX30" s="67"/>
      <c r="AWY30" s="67"/>
      <c r="AWZ30" s="67"/>
      <c r="AXA30" s="67"/>
      <c r="AXB30" s="67"/>
      <c r="AXC30" s="67"/>
      <c r="AXD30" s="67"/>
      <c r="AXE30" s="67"/>
      <c r="AXF30" s="67"/>
      <c r="AXG30" s="67"/>
      <c r="AXH30" s="67"/>
      <c r="AXI30" s="67"/>
      <c r="AXJ30" s="67"/>
      <c r="AXK30" s="67"/>
      <c r="AXL30" s="67"/>
      <c r="AXM30" s="67"/>
      <c r="AXN30" s="67"/>
      <c r="AXO30" s="67"/>
      <c r="AXP30" s="67"/>
      <c r="AXQ30" s="67"/>
      <c r="AXR30" s="67"/>
      <c r="AXS30" s="67"/>
      <c r="AXT30" s="67"/>
      <c r="AXU30" s="67"/>
      <c r="AXV30" s="67"/>
      <c r="AXW30" s="67"/>
      <c r="AXX30" s="67"/>
      <c r="AXY30" s="67"/>
      <c r="AXZ30" s="67"/>
      <c r="AYA30" s="67"/>
      <c r="AYB30" s="67"/>
      <c r="AYC30" s="67"/>
      <c r="AYD30" s="67"/>
      <c r="AYE30" s="67"/>
      <c r="AYF30" s="67"/>
      <c r="AYG30" s="67"/>
      <c r="AYH30" s="67"/>
      <c r="AYI30" s="67"/>
      <c r="AYJ30" s="67"/>
      <c r="AYK30" s="67"/>
      <c r="AYL30" s="67"/>
      <c r="AYM30" s="67"/>
      <c r="AYN30" s="67"/>
      <c r="AYO30" s="67"/>
      <c r="AYP30" s="67"/>
      <c r="AYQ30" s="67"/>
      <c r="AYR30" s="67"/>
      <c r="AYS30" s="67"/>
      <c r="AYT30" s="67"/>
      <c r="AYU30" s="67"/>
      <c r="AYV30" s="67"/>
      <c r="AYW30" s="67"/>
      <c r="AYX30" s="67"/>
      <c r="AYY30" s="67"/>
      <c r="AYZ30" s="67"/>
      <c r="AZA30" s="67"/>
      <c r="AZB30" s="67"/>
      <c r="AZC30" s="67"/>
      <c r="AZD30" s="67"/>
      <c r="AZE30" s="67"/>
      <c r="AZF30" s="67"/>
      <c r="AZG30" s="67"/>
      <c r="AZH30" s="67"/>
      <c r="AZI30" s="67"/>
      <c r="AZJ30" s="67"/>
      <c r="AZK30" s="67"/>
      <c r="AZL30" s="67"/>
      <c r="AZM30" s="67"/>
      <c r="AZN30" s="67"/>
      <c r="AZO30" s="67"/>
      <c r="AZP30" s="67"/>
      <c r="AZQ30" s="67"/>
      <c r="AZR30" s="67"/>
      <c r="AZS30" s="67"/>
      <c r="AZT30" s="67"/>
      <c r="AZU30" s="67"/>
      <c r="AZV30" s="67"/>
      <c r="AZW30" s="67"/>
      <c r="AZX30" s="67"/>
      <c r="AZY30" s="67"/>
      <c r="AZZ30" s="67"/>
      <c r="BAA30" s="67"/>
      <c r="BAB30" s="67"/>
      <c r="BAC30" s="67"/>
      <c r="BAD30" s="67"/>
      <c r="BAE30" s="67"/>
      <c r="BAF30" s="67"/>
      <c r="BAG30" s="67"/>
      <c r="BAH30" s="67"/>
      <c r="BAI30" s="67"/>
      <c r="BAJ30" s="67"/>
      <c r="BAK30" s="67"/>
      <c r="BAL30" s="67"/>
      <c r="BAM30" s="67"/>
      <c r="BAN30" s="67"/>
      <c r="BAO30" s="67"/>
      <c r="BAP30" s="67"/>
      <c r="BAQ30" s="67"/>
      <c r="BAR30" s="67"/>
      <c r="BAS30" s="67"/>
      <c r="BAT30" s="67"/>
      <c r="BAU30" s="67"/>
      <c r="BAV30" s="67"/>
      <c r="BAW30" s="67"/>
      <c r="BAX30" s="67"/>
      <c r="BAY30" s="67"/>
      <c r="BAZ30" s="67"/>
      <c r="BBA30" s="67"/>
      <c r="BBB30" s="67"/>
      <c r="BBC30" s="67"/>
      <c r="BBD30" s="67"/>
      <c r="BBE30" s="67"/>
      <c r="BBF30" s="67"/>
      <c r="BBG30" s="67"/>
      <c r="BBH30" s="67"/>
      <c r="BBI30" s="67"/>
      <c r="BBJ30" s="67"/>
      <c r="BBK30" s="67"/>
      <c r="BBL30" s="67"/>
      <c r="BBM30" s="67"/>
      <c r="BBN30" s="67"/>
      <c r="BBO30" s="67"/>
      <c r="BBP30" s="67"/>
      <c r="BBQ30" s="67"/>
      <c r="BBR30" s="67"/>
      <c r="BBS30" s="67"/>
      <c r="BBT30" s="67"/>
      <c r="BBU30" s="67"/>
      <c r="BBV30" s="67"/>
      <c r="BBW30" s="67"/>
      <c r="BBX30" s="67"/>
      <c r="BBY30" s="67"/>
      <c r="BBZ30" s="67"/>
      <c r="BCA30" s="67"/>
      <c r="BCB30" s="67"/>
      <c r="BCC30" s="67"/>
      <c r="BCD30" s="67"/>
      <c r="BCE30" s="67"/>
      <c r="BCF30" s="67"/>
      <c r="BCG30" s="67"/>
      <c r="BCH30" s="67"/>
      <c r="BCI30" s="67"/>
      <c r="BCJ30" s="67"/>
      <c r="BCK30" s="67"/>
      <c r="BCL30" s="67"/>
      <c r="BCM30" s="67"/>
      <c r="BCN30" s="67"/>
      <c r="BCO30" s="67"/>
      <c r="BCP30" s="67"/>
      <c r="BCQ30" s="67"/>
      <c r="BCR30" s="67"/>
      <c r="BCS30" s="67"/>
      <c r="BCT30" s="67"/>
      <c r="BCU30" s="67"/>
      <c r="BCV30" s="67"/>
      <c r="BCW30" s="67"/>
      <c r="BCX30" s="67"/>
      <c r="BCY30" s="67"/>
      <c r="BCZ30" s="67"/>
      <c r="BDA30" s="67"/>
      <c r="BDB30" s="67"/>
      <c r="BDC30" s="67"/>
      <c r="BDD30" s="67"/>
      <c r="BDE30" s="67"/>
      <c r="BDF30" s="67"/>
      <c r="BDG30" s="67"/>
      <c r="BDH30" s="67"/>
      <c r="BDI30" s="67"/>
      <c r="BDJ30" s="67"/>
      <c r="BDK30" s="67"/>
      <c r="BDL30" s="67"/>
      <c r="BDM30" s="67"/>
      <c r="BDN30" s="67"/>
      <c r="BDO30" s="67"/>
      <c r="BDP30" s="67"/>
      <c r="BDQ30" s="67"/>
      <c r="BDR30" s="67"/>
      <c r="BDS30" s="67"/>
      <c r="BDT30" s="67"/>
      <c r="BDU30" s="67"/>
      <c r="BDV30" s="67"/>
      <c r="BDW30" s="67"/>
      <c r="BDX30" s="67"/>
      <c r="BDY30" s="67"/>
      <c r="BDZ30" s="67"/>
      <c r="BEA30" s="67"/>
      <c r="BEB30" s="67"/>
      <c r="BEC30" s="67"/>
      <c r="BED30" s="67"/>
      <c r="BEE30" s="67"/>
      <c r="BEF30" s="67"/>
      <c r="BEG30" s="67"/>
      <c r="BEH30" s="67"/>
      <c r="BEI30" s="67"/>
      <c r="BEJ30" s="67"/>
      <c r="BEK30" s="67"/>
      <c r="BEL30" s="67"/>
      <c r="BEM30" s="67"/>
      <c r="BEN30" s="67"/>
      <c r="BEO30" s="67"/>
      <c r="BEP30" s="67"/>
      <c r="BEQ30" s="67"/>
      <c r="BER30" s="67"/>
      <c r="BES30" s="67"/>
      <c r="BET30" s="67"/>
      <c r="BEU30" s="67"/>
      <c r="BEV30" s="67"/>
      <c r="BEW30" s="67"/>
      <c r="BEX30" s="67"/>
      <c r="BEY30" s="67"/>
      <c r="BEZ30" s="67"/>
      <c r="BFA30" s="67"/>
      <c r="BFB30" s="67"/>
      <c r="BFC30" s="67"/>
      <c r="BFD30" s="67"/>
      <c r="BFE30" s="67"/>
      <c r="BFF30" s="67"/>
      <c r="BFG30" s="67"/>
      <c r="BFH30" s="67"/>
      <c r="BFI30" s="67"/>
      <c r="BFJ30" s="67"/>
      <c r="BFK30" s="67"/>
      <c r="BFL30" s="67"/>
      <c r="BFM30" s="67"/>
      <c r="BFN30" s="67"/>
      <c r="BFO30" s="67"/>
      <c r="BFP30" s="67"/>
      <c r="BFQ30" s="67"/>
      <c r="BFR30" s="67"/>
      <c r="BFS30" s="67"/>
      <c r="BFT30" s="67"/>
      <c r="BFU30" s="67"/>
      <c r="BFV30" s="67"/>
      <c r="BFW30" s="67"/>
      <c r="BFX30" s="67"/>
      <c r="BFY30" s="67"/>
      <c r="BFZ30" s="67"/>
      <c r="BGA30" s="67"/>
      <c r="BGB30" s="67"/>
      <c r="BGC30" s="67"/>
      <c r="BGD30" s="67"/>
      <c r="BGE30" s="67"/>
      <c r="BGF30" s="67"/>
      <c r="BGG30" s="67"/>
      <c r="BGH30" s="67"/>
      <c r="BGI30" s="67"/>
      <c r="BGJ30" s="67"/>
      <c r="BGK30" s="67"/>
      <c r="BGL30" s="67"/>
      <c r="BGM30" s="67"/>
      <c r="BGN30" s="67"/>
      <c r="BGO30" s="67"/>
      <c r="BGP30" s="67"/>
      <c r="BGQ30" s="67"/>
      <c r="BGR30" s="67"/>
      <c r="BGS30" s="67"/>
      <c r="BGT30" s="67"/>
      <c r="BGU30" s="67"/>
      <c r="BGV30" s="67"/>
      <c r="BGW30" s="67"/>
      <c r="BGX30" s="67"/>
      <c r="BGY30" s="67"/>
      <c r="BGZ30" s="67"/>
      <c r="BHA30" s="67"/>
      <c r="BHB30" s="67"/>
      <c r="BHC30" s="67"/>
      <c r="BHD30" s="67"/>
      <c r="BHE30" s="67"/>
      <c r="BHF30" s="67"/>
      <c r="BHG30" s="67"/>
      <c r="BHH30" s="67"/>
      <c r="BHI30" s="67"/>
      <c r="BHJ30" s="67"/>
      <c r="BHK30" s="67"/>
      <c r="BHL30" s="67"/>
      <c r="BHM30" s="67"/>
      <c r="BHN30" s="67"/>
      <c r="BHO30" s="67"/>
      <c r="BHP30" s="67"/>
      <c r="BHQ30" s="67"/>
      <c r="BHR30" s="67"/>
      <c r="BHS30" s="67"/>
      <c r="BHT30" s="67"/>
      <c r="BHU30" s="67"/>
      <c r="BHV30" s="67"/>
      <c r="BHW30" s="67"/>
      <c r="BHX30" s="67"/>
      <c r="BHY30" s="67"/>
      <c r="BHZ30" s="67"/>
      <c r="BIA30" s="67"/>
      <c r="BIB30" s="67"/>
      <c r="BIC30" s="67"/>
      <c r="BID30" s="67"/>
      <c r="BIE30" s="67"/>
      <c r="BIF30" s="67"/>
      <c r="BIG30" s="67"/>
      <c r="BIH30" s="67"/>
      <c r="BII30" s="67"/>
      <c r="BIJ30" s="67"/>
      <c r="BIK30" s="67"/>
      <c r="BIL30" s="67"/>
      <c r="BIM30" s="67"/>
      <c r="BIN30" s="67"/>
      <c r="BIO30" s="67"/>
      <c r="BIP30" s="67"/>
      <c r="BIQ30" s="67"/>
      <c r="BIR30" s="67"/>
      <c r="BIS30" s="67"/>
      <c r="BIT30" s="67"/>
      <c r="BIU30" s="67"/>
      <c r="BIV30" s="67"/>
      <c r="BIW30" s="67"/>
      <c r="BIX30" s="67"/>
      <c r="BIY30" s="67"/>
      <c r="BIZ30" s="67"/>
      <c r="BJA30" s="67"/>
      <c r="BJB30" s="67"/>
      <c r="BJC30" s="67"/>
      <c r="BJD30" s="67"/>
      <c r="BJE30" s="67"/>
      <c r="BJF30" s="67"/>
      <c r="BJG30" s="67"/>
      <c r="BJH30" s="67"/>
      <c r="BJI30" s="67"/>
      <c r="BJJ30" s="67"/>
      <c r="BJK30" s="67"/>
      <c r="BJL30" s="67"/>
      <c r="BJM30" s="67"/>
      <c r="BJN30" s="67"/>
      <c r="BJO30" s="67"/>
      <c r="BJP30" s="67"/>
      <c r="BJQ30" s="67"/>
      <c r="BJR30" s="67"/>
      <c r="BJS30" s="67"/>
      <c r="BJT30" s="67"/>
      <c r="BJU30" s="67"/>
      <c r="BJV30" s="67"/>
      <c r="BJW30" s="67"/>
      <c r="BJX30" s="67"/>
      <c r="BJY30" s="67"/>
      <c r="BJZ30" s="67"/>
      <c r="BKA30" s="67"/>
      <c r="BKB30" s="67"/>
      <c r="BKC30" s="67"/>
      <c r="BKD30" s="67"/>
      <c r="BKE30" s="67"/>
      <c r="BKF30" s="67"/>
      <c r="BKG30" s="67"/>
      <c r="BKH30" s="67"/>
      <c r="BKI30" s="67"/>
      <c r="BKJ30" s="67"/>
      <c r="BKK30" s="67"/>
      <c r="BKL30" s="67"/>
      <c r="BKM30" s="67"/>
      <c r="BKN30" s="67"/>
      <c r="BKO30" s="67"/>
      <c r="BKP30" s="67"/>
      <c r="BKQ30" s="67"/>
      <c r="BKR30" s="67"/>
      <c r="BKS30" s="67"/>
      <c r="BKT30" s="67"/>
      <c r="BKU30" s="67"/>
      <c r="BKV30" s="67"/>
      <c r="BKW30" s="67"/>
      <c r="BKX30" s="67"/>
      <c r="BKY30" s="67"/>
      <c r="BKZ30" s="67"/>
      <c r="BLA30" s="67"/>
      <c r="BLB30" s="67"/>
      <c r="BLC30" s="67"/>
      <c r="BLD30" s="67"/>
      <c r="BLE30" s="67"/>
      <c r="BLF30" s="67"/>
      <c r="BLG30" s="67"/>
      <c r="BLH30" s="67"/>
      <c r="BLI30" s="67"/>
      <c r="BLJ30" s="67"/>
      <c r="BLK30" s="67"/>
      <c r="BLL30" s="67"/>
      <c r="BLM30" s="67"/>
      <c r="BLN30" s="67"/>
      <c r="BLO30" s="67"/>
      <c r="BLP30" s="67"/>
      <c r="BLQ30" s="67"/>
      <c r="BLR30" s="67"/>
      <c r="BLS30" s="67"/>
      <c r="BLT30" s="67"/>
      <c r="BLU30" s="67"/>
      <c r="BLV30" s="67"/>
      <c r="BLW30" s="67"/>
      <c r="BLX30" s="67"/>
      <c r="BLY30" s="67"/>
      <c r="BLZ30" s="67"/>
      <c r="BMA30" s="67"/>
      <c r="BMB30" s="67"/>
      <c r="BMC30" s="67"/>
      <c r="BMD30" s="67"/>
      <c r="BME30" s="67"/>
      <c r="BMF30" s="67"/>
      <c r="BMG30" s="67"/>
      <c r="BMH30" s="67"/>
      <c r="BMI30" s="67"/>
      <c r="BMJ30" s="67"/>
      <c r="BMK30" s="67"/>
      <c r="BML30" s="67"/>
      <c r="BMM30" s="67"/>
      <c r="BMN30" s="67"/>
      <c r="BMO30" s="67"/>
      <c r="BMP30" s="67"/>
      <c r="BMQ30" s="67"/>
      <c r="BMR30" s="67"/>
      <c r="BMS30" s="67"/>
      <c r="BMT30" s="67"/>
      <c r="BMU30" s="67"/>
      <c r="BMV30" s="67"/>
      <c r="BMW30" s="67"/>
      <c r="BMX30" s="67"/>
      <c r="BMY30" s="67"/>
      <c r="BMZ30" s="67"/>
      <c r="BNA30" s="67"/>
      <c r="BNB30" s="67"/>
      <c r="BNC30" s="67"/>
      <c r="BND30" s="67"/>
      <c r="BNE30" s="67"/>
      <c r="BNF30" s="67"/>
      <c r="BNG30" s="67"/>
      <c r="BNH30" s="67"/>
      <c r="BNI30" s="67"/>
      <c r="BNJ30" s="67"/>
      <c r="BNK30" s="67"/>
      <c r="BNL30" s="67"/>
      <c r="BNM30" s="67"/>
      <c r="BNN30" s="67"/>
      <c r="BNO30" s="67"/>
      <c r="BNP30" s="67"/>
      <c r="BNQ30" s="67"/>
      <c r="BNR30" s="67"/>
      <c r="BNS30" s="67"/>
      <c r="BNT30" s="67"/>
      <c r="BNU30" s="67"/>
      <c r="BNV30" s="67"/>
      <c r="BNW30" s="67"/>
      <c r="BNX30" s="67"/>
      <c r="BNY30" s="67"/>
      <c r="BNZ30" s="67"/>
      <c r="BOA30" s="67"/>
      <c r="BOB30" s="67"/>
      <c r="BOC30" s="67"/>
      <c r="BOD30" s="67"/>
      <c r="BOE30" s="67"/>
      <c r="BOF30" s="67"/>
      <c r="BOG30" s="67"/>
      <c r="BOH30" s="67"/>
      <c r="BOI30" s="67"/>
      <c r="BOJ30" s="67"/>
      <c r="BOK30" s="67"/>
      <c r="BOL30" s="67"/>
      <c r="BOM30" s="67"/>
      <c r="BON30" s="67"/>
      <c r="BOO30" s="67"/>
      <c r="BOP30" s="67"/>
      <c r="BOQ30" s="67"/>
      <c r="BOR30" s="67"/>
      <c r="BOS30" s="67"/>
      <c r="BOT30" s="67"/>
      <c r="BOU30" s="67"/>
      <c r="BOV30" s="67"/>
      <c r="BOW30" s="67"/>
      <c r="BOX30" s="67"/>
      <c r="BOY30" s="67"/>
      <c r="BOZ30" s="67"/>
      <c r="BPA30" s="67"/>
      <c r="BPB30" s="67"/>
      <c r="BPC30" s="67"/>
      <c r="BPD30" s="67"/>
      <c r="BPE30" s="67"/>
      <c r="BPF30" s="67"/>
      <c r="BPG30" s="67"/>
      <c r="BPH30" s="67"/>
      <c r="BPI30" s="67"/>
      <c r="BPJ30" s="67"/>
      <c r="BPK30" s="67"/>
      <c r="BPL30" s="67"/>
      <c r="BPM30" s="67"/>
      <c r="BPN30" s="67"/>
      <c r="BPO30" s="67"/>
      <c r="BPP30" s="67"/>
      <c r="BPQ30" s="67"/>
      <c r="BPR30" s="67"/>
      <c r="BPS30" s="67"/>
      <c r="BPT30" s="67"/>
      <c r="BPU30" s="67"/>
      <c r="BPV30" s="67"/>
      <c r="BPW30" s="67"/>
      <c r="BPX30" s="67"/>
      <c r="BPY30" s="67"/>
      <c r="BPZ30" s="67"/>
      <c r="BQA30" s="67"/>
      <c r="BQB30" s="67"/>
      <c r="BQC30" s="67"/>
      <c r="BQD30" s="67"/>
      <c r="BQE30" s="67"/>
      <c r="BQF30" s="67"/>
      <c r="BQG30" s="67"/>
      <c r="BQH30" s="67"/>
      <c r="BQI30" s="67"/>
      <c r="BQJ30" s="67"/>
      <c r="BQK30" s="67"/>
      <c r="BQL30" s="67"/>
      <c r="BQM30" s="67"/>
      <c r="BQN30" s="67"/>
      <c r="BQO30" s="67"/>
      <c r="BQP30" s="67"/>
      <c r="BQQ30" s="67"/>
      <c r="BQR30" s="67"/>
      <c r="BQS30" s="67"/>
      <c r="BQT30" s="67"/>
      <c r="BQU30" s="67"/>
      <c r="BQV30" s="67"/>
      <c r="BQW30" s="67"/>
      <c r="BQX30" s="67"/>
      <c r="BQY30" s="67"/>
      <c r="BQZ30" s="67"/>
      <c r="BRA30" s="67"/>
      <c r="BRB30" s="67"/>
      <c r="BRC30" s="67"/>
      <c r="BRD30" s="67"/>
      <c r="BRE30" s="67"/>
      <c r="BRF30" s="67"/>
      <c r="BRG30" s="67"/>
      <c r="BRH30" s="67"/>
      <c r="BRI30" s="67"/>
      <c r="BRJ30" s="67"/>
      <c r="BRK30" s="67"/>
      <c r="BRL30" s="67"/>
      <c r="BRM30" s="67"/>
      <c r="BRN30" s="67"/>
      <c r="BRO30" s="67"/>
      <c r="BRP30" s="67"/>
      <c r="BRQ30" s="67"/>
      <c r="BRR30" s="67"/>
      <c r="BRS30" s="67"/>
      <c r="BRT30" s="67"/>
      <c r="BRU30" s="67"/>
      <c r="BRV30" s="67"/>
      <c r="BRW30" s="67"/>
      <c r="BRX30" s="67"/>
      <c r="BRY30" s="67"/>
      <c r="BRZ30" s="67"/>
      <c r="BSA30" s="67"/>
      <c r="BSB30" s="67"/>
      <c r="BSC30" s="67"/>
      <c r="BSD30" s="67"/>
      <c r="BSE30" s="67"/>
      <c r="BSF30" s="67"/>
      <c r="BSG30" s="67"/>
      <c r="BSH30" s="67"/>
      <c r="BSI30" s="67"/>
      <c r="BSJ30" s="67"/>
      <c r="BSK30" s="67"/>
      <c r="BSL30" s="67"/>
      <c r="BSM30" s="67"/>
      <c r="BSN30" s="67"/>
      <c r="BSO30" s="67"/>
      <c r="BSP30" s="67"/>
      <c r="BSQ30" s="67"/>
      <c r="BSR30" s="67"/>
      <c r="BSS30" s="67"/>
      <c r="BST30" s="67"/>
      <c r="BSU30" s="67"/>
      <c r="BSV30" s="67"/>
      <c r="BSW30" s="67"/>
      <c r="BSX30" s="67"/>
      <c r="BSY30" s="67"/>
      <c r="BSZ30" s="67"/>
      <c r="BTA30" s="67"/>
      <c r="BTB30" s="67"/>
      <c r="BTC30" s="67"/>
      <c r="BTD30" s="67"/>
      <c r="BTE30" s="67"/>
      <c r="BTF30" s="67"/>
      <c r="BTG30" s="67"/>
      <c r="BTH30" s="67"/>
      <c r="BTI30" s="67"/>
      <c r="BTJ30" s="67"/>
      <c r="BTK30" s="67"/>
      <c r="BTL30" s="67"/>
      <c r="BTM30" s="67"/>
      <c r="BTN30" s="67"/>
      <c r="BTO30" s="67"/>
      <c r="BTP30" s="67"/>
      <c r="BTQ30" s="67"/>
      <c r="BTR30" s="67"/>
      <c r="BTS30" s="67"/>
      <c r="BTT30" s="67"/>
      <c r="BTU30" s="67"/>
      <c r="BTV30" s="67"/>
      <c r="BTW30" s="67"/>
      <c r="BTX30" s="67"/>
      <c r="BTY30" s="67"/>
      <c r="BTZ30" s="67"/>
      <c r="BUA30" s="67"/>
      <c r="BUB30" s="67"/>
      <c r="BUC30" s="67"/>
      <c r="BUD30" s="67"/>
      <c r="BUE30" s="67"/>
      <c r="BUF30" s="67"/>
      <c r="BUG30" s="67"/>
      <c r="BUH30" s="67"/>
      <c r="BUI30" s="67"/>
      <c r="BUJ30" s="67"/>
      <c r="BUK30" s="67"/>
      <c r="BUL30" s="67"/>
      <c r="BUM30" s="67"/>
      <c r="BUN30" s="67"/>
      <c r="BUO30" s="67"/>
      <c r="BUP30" s="67"/>
      <c r="BUQ30" s="67"/>
      <c r="BUR30" s="67"/>
      <c r="BUS30" s="67"/>
      <c r="BUT30" s="67"/>
      <c r="BUU30" s="67"/>
      <c r="BUV30" s="67"/>
      <c r="BUW30" s="67"/>
      <c r="BUX30" s="67"/>
      <c r="BUY30" s="67"/>
      <c r="BUZ30" s="67"/>
      <c r="BVA30" s="67"/>
      <c r="BVB30" s="67"/>
      <c r="BVC30" s="67"/>
      <c r="BVD30" s="67"/>
      <c r="BVE30" s="67"/>
      <c r="BVF30" s="67"/>
      <c r="BVG30" s="67"/>
      <c r="BVH30" s="67"/>
      <c r="BVI30" s="67"/>
      <c r="BVJ30" s="67"/>
      <c r="BVK30" s="67"/>
      <c r="BVL30" s="67"/>
      <c r="BVM30" s="67"/>
      <c r="BVN30" s="67"/>
      <c r="BVO30" s="67"/>
      <c r="BVP30" s="67"/>
      <c r="BVQ30" s="67"/>
      <c r="BVR30" s="67"/>
      <c r="BVS30" s="67"/>
      <c r="BVT30" s="67"/>
      <c r="BVU30" s="67"/>
      <c r="BVV30" s="67"/>
      <c r="BVW30" s="67"/>
      <c r="BVX30" s="67"/>
      <c r="BVY30" s="67"/>
      <c r="BVZ30" s="67"/>
      <c r="BWA30" s="67"/>
      <c r="BWB30" s="67"/>
      <c r="BWC30" s="67"/>
      <c r="BWD30" s="67"/>
      <c r="BWE30" s="67"/>
      <c r="BWF30" s="67"/>
      <c r="BWG30" s="67"/>
      <c r="BWH30" s="67"/>
      <c r="BWI30" s="67"/>
      <c r="BWJ30" s="67"/>
      <c r="BWK30" s="67"/>
      <c r="BWL30" s="67"/>
      <c r="BWM30" s="67"/>
      <c r="BWN30" s="67"/>
      <c r="BWO30" s="67"/>
    </row>
    <row r="31" spans="1:1965" s="68" customFormat="1" ht="78.75">
      <c r="A31" s="77">
        <v>60</v>
      </c>
      <c r="B31" s="86" t="s">
        <v>468</v>
      </c>
      <c r="C31" s="87" t="s">
        <v>469</v>
      </c>
      <c r="D31" s="79" t="s">
        <v>470</v>
      </c>
      <c r="E31" s="80">
        <v>5620</v>
      </c>
      <c r="F31" s="80">
        <v>2000</v>
      </c>
      <c r="G31" s="80">
        <v>0</v>
      </c>
      <c r="H31" s="80">
        <v>0</v>
      </c>
      <c r="I31" s="80">
        <v>0</v>
      </c>
      <c r="J31" s="80">
        <v>0</v>
      </c>
      <c r="K31" s="80">
        <v>0</v>
      </c>
      <c r="L31" s="80">
        <v>0</v>
      </c>
      <c r="M31" s="80">
        <v>0</v>
      </c>
      <c r="N31" s="81">
        <v>0</v>
      </c>
      <c r="O31" s="82">
        <f t="shared" si="2"/>
        <v>7620</v>
      </c>
      <c r="P31" s="84"/>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c r="JN31" s="67"/>
      <c r="JO31" s="67"/>
      <c r="JP31" s="67"/>
      <c r="JQ31" s="67"/>
      <c r="JR31" s="67"/>
      <c r="JS31" s="67"/>
      <c r="JT31" s="67"/>
      <c r="JU31" s="67"/>
      <c r="JV31" s="67"/>
      <c r="JW31" s="67"/>
      <c r="JX31" s="67"/>
      <c r="JY31" s="67"/>
      <c r="JZ31" s="67"/>
      <c r="KA31" s="67"/>
      <c r="KB31" s="67"/>
      <c r="KC31" s="67"/>
      <c r="KD31" s="67"/>
      <c r="KE31" s="67"/>
      <c r="KF31" s="67"/>
      <c r="KG31" s="67"/>
      <c r="KH31" s="67"/>
      <c r="KI31" s="67"/>
      <c r="KJ31" s="67"/>
      <c r="KK31" s="67"/>
      <c r="KL31" s="67"/>
      <c r="KM31" s="67"/>
      <c r="KN31" s="67"/>
      <c r="KO31" s="67"/>
      <c r="KP31" s="67"/>
      <c r="KQ31" s="67"/>
      <c r="KR31" s="67"/>
      <c r="KS31" s="67"/>
      <c r="KT31" s="67"/>
      <c r="KU31" s="67"/>
      <c r="KV31" s="67"/>
      <c r="KW31" s="67"/>
      <c r="KX31" s="67"/>
      <c r="KY31" s="67"/>
      <c r="KZ31" s="67"/>
      <c r="LA31" s="67"/>
      <c r="LB31" s="67"/>
      <c r="LC31" s="67"/>
      <c r="LD31" s="67"/>
      <c r="LE31" s="67"/>
      <c r="LF31" s="67"/>
      <c r="LG31" s="67"/>
      <c r="LH31" s="67"/>
      <c r="LI31" s="67"/>
      <c r="LJ31" s="67"/>
      <c r="LK31" s="67"/>
      <c r="LL31" s="67"/>
      <c r="LM31" s="67"/>
      <c r="LN31" s="67"/>
      <c r="LO31" s="67"/>
      <c r="LP31" s="67"/>
      <c r="LQ31" s="67"/>
      <c r="LR31" s="67"/>
      <c r="LS31" s="67"/>
      <c r="LT31" s="67"/>
      <c r="LU31" s="67"/>
      <c r="LV31" s="67"/>
      <c r="LW31" s="67"/>
      <c r="LX31" s="67"/>
      <c r="LY31" s="67"/>
      <c r="LZ31" s="67"/>
      <c r="MA31" s="67"/>
      <c r="MB31" s="67"/>
      <c r="MC31" s="67"/>
      <c r="MD31" s="67"/>
      <c r="ME31" s="67"/>
      <c r="MF31" s="67"/>
      <c r="MG31" s="67"/>
      <c r="MH31" s="67"/>
      <c r="MI31" s="67"/>
      <c r="MJ31" s="67"/>
      <c r="MK31" s="67"/>
      <c r="ML31" s="67"/>
      <c r="MM31" s="67"/>
      <c r="MN31" s="67"/>
      <c r="MO31" s="67"/>
      <c r="MP31" s="67"/>
      <c r="MQ31" s="67"/>
      <c r="MR31" s="67"/>
      <c r="MS31" s="67"/>
      <c r="MT31" s="67"/>
      <c r="MU31" s="67"/>
      <c r="MV31" s="67"/>
      <c r="MW31" s="67"/>
      <c r="MX31" s="67"/>
      <c r="MY31" s="67"/>
      <c r="MZ31" s="67"/>
      <c r="NA31" s="67"/>
      <c r="NB31" s="67"/>
      <c r="NC31" s="67"/>
      <c r="ND31" s="67"/>
      <c r="NE31" s="67"/>
      <c r="NF31" s="67"/>
      <c r="NG31" s="67"/>
      <c r="NH31" s="67"/>
      <c r="NI31" s="67"/>
      <c r="NJ31" s="67"/>
      <c r="NK31" s="67"/>
      <c r="NL31" s="67"/>
      <c r="NM31" s="67"/>
      <c r="NN31" s="67"/>
      <c r="NO31" s="67"/>
      <c r="NP31" s="67"/>
      <c r="NQ31" s="67"/>
      <c r="NR31" s="67"/>
      <c r="NS31" s="67"/>
      <c r="NT31" s="67"/>
      <c r="NU31" s="67"/>
      <c r="NV31" s="67"/>
      <c r="NW31" s="67"/>
      <c r="NX31" s="67"/>
      <c r="NY31" s="67"/>
      <c r="NZ31" s="67"/>
      <c r="OA31" s="67"/>
      <c r="OB31" s="67"/>
      <c r="OC31" s="67"/>
      <c r="OD31" s="67"/>
      <c r="OE31" s="67"/>
      <c r="OF31" s="67"/>
      <c r="OG31" s="67"/>
      <c r="OH31" s="67"/>
      <c r="OI31" s="67"/>
      <c r="OJ31" s="67"/>
      <c r="OK31" s="67"/>
      <c r="OL31" s="67"/>
      <c r="OM31" s="67"/>
      <c r="ON31" s="67"/>
      <c r="OO31" s="67"/>
      <c r="OP31" s="67"/>
      <c r="OQ31" s="67"/>
      <c r="OR31" s="67"/>
      <c r="OS31" s="67"/>
      <c r="OT31" s="67"/>
      <c r="OU31" s="67"/>
      <c r="OV31" s="67"/>
      <c r="OW31" s="67"/>
      <c r="OX31" s="67"/>
      <c r="OY31" s="67"/>
      <c r="OZ31" s="67"/>
      <c r="PA31" s="67"/>
      <c r="PB31" s="67"/>
      <c r="PC31" s="67"/>
      <c r="PD31" s="67"/>
      <c r="PE31" s="67"/>
      <c r="PF31" s="67"/>
      <c r="PG31" s="67"/>
      <c r="PH31" s="67"/>
      <c r="PI31" s="67"/>
      <c r="PJ31" s="67"/>
      <c r="PK31" s="67"/>
      <c r="PL31" s="67"/>
      <c r="PM31" s="67"/>
      <c r="PN31" s="67"/>
      <c r="PO31" s="67"/>
      <c r="PP31" s="67"/>
      <c r="PQ31" s="67"/>
      <c r="PR31" s="67"/>
      <c r="PS31" s="67"/>
      <c r="PT31" s="67"/>
      <c r="PU31" s="67"/>
      <c r="PV31" s="67"/>
      <c r="PW31" s="67"/>
      <c r="PX31" s="67"/>
      <c r="PY31" s="67"/>
      <c r="PZ31" s="67"/>
      <c r="QA31" s="67"/>
      <c r="QB31" s="67"/>
      <c r="QC31" s="67"/>
      <c r="QD31" s="67"/>
      <c r="QE31" s="67"/>
      <c r="QF31" s="67"/>
      <c r="QG31" s="67"/>
      <c r="QH31" s="67"/>
      <c r="QI31" s="67"/>
      <c r="QJ31" s="67"/>
      <c r="QK31" s="67"/>
      <c r="QL31" s="67"/>
      <c r="QM31" s="67"/>
      <c r="QN31" s="67"/>
      <c r="QO31" s="67"/>
      <c r="QP31" s="67"/>
      <c r="QQ31" s="67"/>
      <c r="QR31" s="67"/>
      <c r="QS31" s="67"/>
      <c r="QT31" s="67"/>
      <c r="QU31" s="67"/>
      <c r="QV31" s="67"/>
      <c r="QW31" s="67"/>
      <c r="QX31" s="67"/>
      <c r="QY31" s="67"/>
      <c r="QZ31" s="67"/>
      <c r="RA31" s="67"/>
      <c r="RB31" s="67"/>
      <c r="RC31" s="67"/>
      <c r="RD31" s="67"/>
      <c r="RE31" s="67"/>
      <c r="RF31" s="67"/>
      <c r="RG31" s="67"/>
      <c r="RH31" s="67"/>
      <c r="RI31" s="67"/>
      <c r="RJ31" s="67"/>
      <c r="RK31" s="67"/>
      <c r="RL31" s="67"/>
      <c r="RM31" s="67"/>
      <c r="RN31" s="67"/>
      <c r="RO31" s="67"/>
      <c r="RP31" s="67"/>
      <c r="RQ31" s="67"/>
      <c r="RR31" s="67"/>
      <c r="RS31" s="67"/>
      <c r="RT31" s="67"/>
      <c r="RU31" s="67"/>
      <c r="RV31" s="67"/>
      <c r="RW31" s="67"/>
      <c r="RX31" s="67"/>
      <c r="RY31" s="67"/>
      <c r="RZ31" s="67"/>
      <c r="SA31" s="67"/>
      <c r="SB31" s="67"/>
      <c r="SC31" s="67"/>
      <c r="SD31" s="67"/>
      <c r="SE31" s="67"/>
      <c r="SF31" s="67"/>
      <c r="SG31" s="67"/>
      <c r="SH31" s="67"/>
      <c r="SI31" s="67"/>
      <c r="SJ31" s="67"/>
      <c r="SK31" s="67"/>
      <c r="SL31" s="67"/>
      <c r="SM31" s="67"/>
      <c r="SN31" s="67"/>
      <c r="SO31" s="67"/>
      <c r="SP31" s="67"/>
      <c r="SQ31" s="67"/>
      <c r="SR31" s="67"/>
      <c r="SS31" s="67"/>
      <c r="ST31" s="67"/>
      <c r="SU31" s="67"/>
      <c r="SV31" s="67"/>
      <c r="SW31" s="67"/>
      <c r="SX31" s="67"/>
      <c r="SY31" s="67"/>
      <c r="SZ31" s="67"/>
      <c r="TA31" s="67"/>
      <c r="TB31" s="67"/>
      <c r="TC31" s="67"/>
      <c r="TD31" s="67"/>
      <c r="TE31" s="67"/>
      <c r="TF31" s="67"/>
      <c r="TG31" s="67"/>
      <c r="TH31" s="67"/>
      <c r="TI31" s="67"/>
      <c r="TJ31" s="67"/>
      <c r="TK31" s="67"/>
      <c r="TL31" s="67"/>
      <c r="TM31" s="67"/>
      <c r="TN31" s="67"/>
      <c r="TO31" s="67"/>
      <c r="TP31" s="67"/>
      <c r="TQ31" s="67"/>
      <c r="TR31" s="67"/>
      <c r="TS31" s="67"/>
      <c r="TT31" s="67"/>
      <c r="TU31" s="67"/>
      <c r="TV31" s="67"/>
      <c r="TW31" s="67"/>
      <c r="TX31" s="67"/>
      <c r="TY31" s="67"/>
      <c r="TZ31" s="67"/>
      <c r="UA31" s="67"/>
      <c r="UB31" s="67"/>
      <c r="UC31" s="67"/>
      <c r="UD31" s="67"/>
      <c r="UE31" s="67"/>
      <c r="UF31" s="67"/>
      <c r="UG31" s="67"/>
      <c r="UH31" s="67"/>
      <c r="UI31" s="67"/>
      <c r="UJ31" s="67"/>
      <c r="UK31" s="67"/>
      <c r="UL31" s="67"/>
      <c r="UM31" s="67"/>
      <c r="UN31" s="67"/>
      <c r="UO31" s="67"/>
      <c r="UP31" s="67"/>
      <c r="UQ31" s="67"/>
      <c r="UR31" s="67"/>
      <c r="US31" s="67"/>
      <c r="UT31" s="67"/>
      <c r="UU31" s="67"/>
      <c r="UV31" s="67"/>
      <c r="UW31" s="67"/>
      <c r="UX31" s="67"/>
      <c r="UY31" s="67"/>
      <c r="UZ31" s="67"/>
      <c r="VA31" s="67"/>
      <c r="VB31" s="67"/>
      <c r="VC31" s="67"/>
      <c r="VD31" s="67"/>
      <c r="VE31" s="67"/>
      <c r="VF31" s="67"/>
      <c r="VG31" s="67"/>
      <c r="VH31" s="67"/>
      <c r="VI31" s="67"/>
      <c r="VJ31" s="67"/>
      <c r="VK31" s="67"/>
      <c r="VL31" s="67"/>
      <c r="VM31" s="67"/>
      <c r="VN31" s="67"/>
      <c r="VO31" s="67"/>
      <c r="VP31" s="67"/>
      <c r="VQ31" s="67"/>
      <c r="VR31" s="67"/>
      <c r="VS31" s="67"/>
      <c r="VT31" s="67"/>
      <c r="VU31" s="67"/>
      <c r="VV31" s="67"/>
      <c r="VW31" s="67"/>
      <c r="VX31" s="67"/>
      <c r="VY31" s="67"/>
      <c r="VZ31" s="67"/>
      <c r="WA31" s="67"/>
      <c r="WB31" s="67"/>
      <c r="WC31" s="67"/>
      <c r="WD31" s="67"/>
      <c r="WE31" s="67"/>
      <c r="WF31" s="67"/>
      <c r="WG31" s="67"/>
      <c r="WH31" s="67"/>
      <c r="WI31" s="67"/>
      <c r="WJ31" s="67"/>
      <c r="WK31" s="67"/>
      <c r="WL31" s="67"/>
      <c r="WM31" s="67"/>
      <c r="WN31" s="67"/>
      <c r="WO31" s="67"/>
      <c r="WP31" s="67"/>
      <c r="WQ31" s="67"/>
      <c r="WR31" s="67"/>
      <c r="WS31" s="67"/>
      <c r="WT31" s="67"/>
      <c r="WU31" s="67"/>
      <c r="WV31" s="67"/>
      <c r="WW31" s="67"/>
      <c r="WX31" s="67"/>
      <c r="WY31" s="67"/>
      <c r="WZ31" s="67"/>
      <c r="XA31" s="67"/>
      <c r="XB31" s="67"/>
      <c r="XC31" s="67"/>
      <c r="XD31" s="67"/>
      <c r="XE31" s="67"/>
      <c r="XF31" s="67"/>
      <c r="XG31" s="67"/>
      <c r="XH31" s="67"/>
      <c r="XI31" s="67"/>
      <c r="XJ31" s="67"/>
      <c r="XK31" s="67"/>
      <c r="XL31" s="67"/>
      <c r="XM31" s="67"/>
      <c r="XN31" s="67"/>
      <c r="XO31" s="67"/>
      <c r="XP31" s="67"/>
      <c r="XQ31" s="67"/>
      <c r="XR31" s="67"/>
      <c r="XS31" s="67"/>
      <c r="XT31" s="67"/>
      <c r="XU31" s="67"/>
      <c r="XV31" s="67"/>
      <c r="XW31" s="67"/>
      <c r="XX31" s="67"/>
      <c r="XY31" s="67"/>
      <c r="XZ31" s="67"/>
      <c r="YA31" s="67"/>
      <c r="YB31" s="67"/>
      <c r="YC31" s="67"/>
      <c r="YD31" s="67"/>
      <c r="YE31" s="67"/>
      <c r="YF31" s="67"/>
      <c r="YG31" s="67"/>
      <c r="YH31" s="67"/>
      <c r="YI31" s="67"/>
      <c r="YJ31" s="67"/>
      <c r="YK31" s="67"/>
      <c r="YL31" s="67"/>
      <c r="YM31" s="67"/>
      <c r="YN31" s="67"/>
      <c r="YO31" s="67"/>
      <c r="YP31" s="67"/>
      <c r="YQ31" s="67"/>
      <c r="YR31" s="67"/>
      <c r="YS31" s="67"/>
      <c r="YT31" s="67"/>
      <c r="YU31" s="67"/>
      <c r="YV31" s="67"/>
      <c r="YW31" s="67"/>
      <c r="YX31" s="67"/>
      <c r="YY31" s="67"/>
      <c r="YZ31" s="67"/>
      <c r="ZA31" s="67"/>
      <c r="ZB31" s="67"/>
      <c r="ZC31" s="67"/>
      <c r="ZD31" s="67"/>
      <c r="ZE31" s="67"/>
      <c r="ZF31" s="67"/>
      <c r="ZG31" s="67"/>
      <c r="ZH31" s="67"/>
      <c r="ZI31" s="67"/>
      <c r="ZJ31" s="67"/>
      <c r="ZK31" s="67"/>
      <c r="ZL31" s="67"/>
      <c r="ZM31" s="67"/>
      <c r="ZN31" s="67"/>
      <c r="ZO31" s="67"/>
      <c r="ZP31" s="67"/>
      <c r="ZQ31" s="67"/>
      <c r="ZR31" s="67"/>
      <c r="ZS31" s="67"/>
      <c r="ZT31" s="67"/>
      <c r="ZU31" s="67"/>
      <c r="ZV31" s="67"/>
      <c r="ZW31" s="67"/>
      <c r="ZX31" s="67"/>
      <c r="ZY31" s="67"/>
      <c r="ZZ31" s="67"/>
      <c r="AAA31" s="67"/>
      <c r="AAB31" s="67"/>
      <c r="AAC31" s="67"/>
      <c r="AAD31" s="67"/>
      <c r="AAE31" s="67"/>
      <c r="AAF31" s="67"/>
      <c r="AAG31" s="67"/>
      <c r="AAH31" s="67"/>
      <c r="AAI31" s="67"/>
      <c r="AAJ31" s="67"/>
      <c r="AAK31" s="67"/>
      <c r="AAL31" s="67"/>
      <c r="AAM31" s="67"/>
      <c r="AAN31" s="67"/>
      <c r="AAO31" s="67"/>
      <c r="AAP31" s="67"/>
      <c r="AAQ31" s="67"/>
      <c r="AAR31" s="67"/>
      <c r="AAS31" s="67"/>
      <c r="AAT31" s="67"/>
      <c r="AAU31" s="67"/>
      <c r="AAV31" s="67"/>
      <c r="AAW31" s="67"/>
      <c r="AAX31" s="67"/>
      <c r="AAY31" s="67"/>
      <c r="AAZ31" s="67"/>
      <c r="ABA31" s="67"/>
      <c r="ABB31" s="67"/>
      <c r="ABC31" s="67"/>
      <c r="ABD31" s="67"/>
      <c r="ABE31" s="67"/>
      <c r="ABF31" s="67"/>
      <c r="ABG31" s="67"/>
      <c r="ABH31" s="67"/>
      <c r="ABI31" s="67"/>
      <c r="ABJ31" s="67"/>
      <c r="ABK31" s="67"/>
      <c r="ABL31" s="67"/>
      <c r="ABM31" s="67"/>
      <c r="ABN31" s="67"/>
      <c r="ABO31" s="67"/>
      <c r="ABP31" s="67"/>
      <c r="ABQ31" s="67"/>
      <c r="ABR31" s="67"/>
      <c r="ABS31" s="67"/>
      <c r="ABT31" s="67"/>
      <c r="ABU31" s="67"/>
      <c r="ABV31" s="67"/>
      <c r="ABW31" s="67"/>
      <c r="ABX31" s="67"/>
      <c r="ABY31" s="67"/>
      <c r="ABZ31" s="67"/>
      <c r="ACA31" s="67"/>
      <c r="ACB31" s="67"/>
      <c r="ACC31" s="67"/>
      <c r="ACD31" s="67"/>
      <c r="ACE31" s="67"/>
      <c r="ACF31" s="67"/>
      <c r="ACG31" s="67"/>
      <c r="ACH31" s="67"/>
      <c r="ACI31" s="67"/>
      <c r="ACJ31" s="67"/>
      <c r="ACK31" s="67"/>
      <c r="ACL31" s="67"/>
      <c r="ACM31" s="67"/>
      <c r="ACN31" s="67"/>
      <c r="ACO31" s="67"/>
      <c r="ACP31" s="67"/>
      <c r="ACQ31" s="67"/>
      <c r="ACR31" s="67"/>
      <c r="ACS31" s="67"/>
      <c r="ACT31" s="67"/>
      <c r="ACU31" s="67"/>
      <c r="ACV31" s="67"/>
      <c r="ACW31" s="67"/>
      <c r="ACX31" s="67"/>
      <c r="ACY31" s="67"/>
      <c r="ACZ31" s="67"/>
      <c r="ADA31" s="67"/>
      <c r="ADB31" s="67"/>
      <c r="ADC31" s="67"/>
      <c r="ADD31" s="67"/>
      <c r="ADE31" s="67"/>
      <c r="ADF31" s="67"/>
      <c r="ADG31" s="67"/>
      <c r="ADH31" s="67"/>
      <c r="ADI31" s="67"/>
      <c r="ADJ31" s="67"/>
      <c r="ADK31" s="67"/>
      <c r="ADL31" s="67"/>
      <c r="ADM31" s="67"/>
      <c r="ADN31" s="67"/>
      <c r="ADO31" s="67"/>
      <c r="ADP31" s="67"/>
      <c r="ADQ31" s="67"/>
      <c r="ADR31" s="67"/>
      <c r="ADS31" s="67"/>
      <c r="ADT31" s="67"/>
      <c r="ADU31" s="67"/>
      <c r="ADV31" s="67"/>
      <c r="ADW31" s="67"/>
      <c r="ADX31" s="67"/>
      <c r="ADY31" s="67"/>
      <c r="ADZ31" s="67"/>
      <c r="AEA31" s="67"/>
      <c r="AEB31" s="67"/>
      <c r="AEC31" s="67"/>
      <c r="AED31" s="67"/>
      <c r="AEE31" s="67"/>
      <c r="AEF31" s="67"/>
      <c r="AEG31" s="67"/>
      <c r="AEH31" s="67"/>
      <c r="AEI31" s="67"/>
      <c r="AEJ31" s="67"/>
      <c r="AEK31" s="67"/>
      <c r="AEL31" s="67"/>
      <c r="AEM31" s="67"/>
      <c r="AEN31" s="67"/>
      <c r="AEO31" s="67"/>
      <c r="AEP31" s="67"/>
      <c r="AEQ31" s="67"/>
      <c r="AER31" s="67"/>
      <c r="AES31" s="67"/>
      <c r="AET31" s="67"/>
      <c r="AEU31" s="67"/>
      <c r="AEV31" s="67"/>
      <c r="AEW31" s="67"/>
      <c r="AEX31" s="67"/>
      <c r="AEY31" s="67"/>
      <c r="AEZ31" s="67"/>
      <c r="AFA31" s="67"/>
      <c r="AFB31" s="67"/>
      <c r="AFC31" s="67"/>
      <c r="AFD31" s="67"/>
      <c r="AFE31" s="67"/>
      <c r="AFF31" s="67"/>
      <c r="AFG31" s="67"/>
      <c r="AFH31" s="67"/>
      <c r="AFI31" s="67"/>
      <c r="AFJ31" s="67"/>
      <c r="AFK31" s="67"/>
      <c r="AFL31" s="67"/>
      <c r="AFM31" s="67"/>
      <c r="AFN31" s="67"/>
      <c r="AFO31" s="67"/>
      <c r="AFP31" s="67"/>
      <c r="AFQ31" s="67"/>
      <c r="AFR31" s="67"/>
      <c r="AFS31" s="67"/>
      <c r="AFT31" s="67"/>
      <c r="AFU31" s="67"/>
      <c r="AFV31" s="67"/>
      <c r="AFW31" s="67"/>
      <c r="AFX31" s="67"/>
      <c r="AFY31" s="67"/>
      <c r="AFZ31" s="67"/>
      <c r="AGA31" s="67"/>
      <c r="AGB31" s="67"/>
      <c r="AGC31" s="67"/>
      <c r="AGD31" s="67"/>
      <c r="AGE31" s="67"/>
      <c r="AGF31" s="67"/>
      <c r="AGG31" s="67"/>
      <c r="AGH31" s="67"/>
      <c r="AGI31" s="67"/>
      <c r="AGJ31" s="67"/>
      <c r="AGK31" s="67"/>
      <c r="AGL31" s="67"/>
      <c r="AGM31" s="67"/>
      <c r="AGN31" s="67"/>
      <c r="AGO31" s="67"/>
      <c r="AGP31" s="67"/>
      <c r="AGQ31" s="67"/>
      <c r="AGR31" s="67"/>
      <c r="AGS31" s="67"/>
      <c r="AGT31" s="67"/>
      <c r="AGU31" s="67"/>
      <c r="AGV31" s="67"/>
      <c r="AGW31" s="67"/>
      <c r="AGX31" s="67"/>
      <c r="AGY31" s="67"/>
      <c r="AGZ31" s="67"/>
      <c r="AHA31" s="67"/>
      <c r="AHB31" s="67"/>
      <c r="AHC31" s="67"/>
      <c r="AHD31" s="67"/>
      <c r="AHE31" s="67"/>
      <c r="AHF31" s="67"/>
      <c r="AHG31" s="67"/>
      <c r="AHH31" s="67"/>
      <c r="AHI31" s="67"/>
      <c r="AHJ31" s="67"/>
      <c r="AHK31" s="67"/>
      <c r="AHL31" s="67"/>
      <c r="AHM31" s="67"/>
      <c r="AHN31" s="67"/>
      <c r="AHO31" s="67"/>
      <c r="AHP31" s="67"/>
      <c r="AHQ31" s="67"/>
      <c r="AHR31" s="67"/>
      <c r="AHS31" s="67"/>
      <c r="AHT31" s="67"/>
      <c r="AHU31" s="67"/>
      <c r="AHV31" s="67"/>
      <c r="AHW31" s="67"/>
      <c r="AHX31" s="67"/>
      <c r="AHY31" s="67"/>
      <c r="AHZ31" s="67"/>
      <c r="AIA31" s="67"/>
      <c r="AIB31" s="67"/>
      <c r="AIC31" s="67"/>
      <c r="AID31" s="67"/>
      <c r="AIE31" s="67"/>
      <c r="AIF31" s="67"/>
      <c r="AIG31" s="67"/>
      <c r="AIH31" s="67"/>
      <c r="AII31" s="67"/>
      <c r="AIJ31" s="67"/>
      <c r="AIK31" s="67"/>
      <c r="AIL31" s="67"/>
      <c r="AIM31" s="67"/>
      <c r="AIN31" s="67"/>
      <c r="AIO31" s="67"/>
      <c r="AIP31" s="67"/>
      <c r="AIQ31" s="67"/>
      <c r="AIR31" s="67"/>
      <c r="AIS31" s="67"/>
      <c r="AIT31" s="67"/>
      <c r="AIU31" s="67"/>
      <c r="AIV31" s="67"/>
      <c r="AIW31" s="67"/>
      <c r="AIX31" s="67"/>
      <c r="AIY31" s="67"/>
      <c r="AIZ31" s="67"/>
      <c r="AJA31" s="67"/>
      <c r="AJB31" s="67"/>
      <c r="AJC31" s="67"/>
      <c r="AJD31" s="67"/>
      <c r="AJE31" s="67"/>
      <c r="AJF31" s="67"/>
      <c r="AJG31" s="67"/>
      <c r="AJH31" s="67"/>
      <c r="AJI31" s="67"/>
      <c r="AJJ31" s="67"/>
      <c r="AJK31" s="67"/>
      <c r="AJL31" s="67"/>
      <c r="AJM31" s="67"/>
      <c r="AJN31" s="67"/>
      <c r="AJO31" s="67"/>
      <c r="AJP31" s="67"/>
      <c r="AJQ31" s="67"/>
      <c r="AJR31" s="67"/>
      <c r="AJS31" s="67"/>
      <c r="AJT31" s="67"/>
      <c r="AJU31" s="67"/>
      <c r="AJV31" s="67"/>
      <c r="AJW31" s="67"/>
      <c r="AJX31" s="67"/>
      <c r="AJY31" s="67"/>
      <c r="AJZ31" s="67"/>
      <c r="AKA31" s="67"/>
      <c r="AKB31" s="67"/>
      <c r="AKC31" s="67"/>
      <c r="AKD31" s="67"/>
      <c r="AKE31" s="67"/>
      <c r="AKF31" s="67"/>
      <c r="AKG31" s="67"/>
      <c r="AKH31" s="67"/>
      <c r="AKI31" s="67"/>
      <c r="AKJ31" s="67"/>
      <c r="AKK31" s="67"/>
      <c r="AKL31" s="67"/>
      <c r="AKM31" s="67"/>
      <c r="AKN31" s="67"/>
      <c r="AKO31" s="67"/>
      <c r="AKP31" s="67"/>
      <c r="AKQ31" s="67"/>
      <c r="AKR31" s="67"/>
      <c r="AKS31" s="67"/>
      <c r="AKT31" s="67"/>
      <c r="AKU31" s="67"/>
      <c r="AKV31" s="67"/>
      <c r="AKW31" s="67"/>
      <c r="AKX31" s="67"/>
      <c r="AKY31" s="67"/>
      <c r="AKZ31" s="67"/>
      <c r="ALA31" s="67"/>
      <c r="ALB31" s="67"/>
      <c r="ALC31" s="67"/>
      <c r="ALD31" s="67"/>
      <c r="ALE31" s="67"/>
      <c r="ALF31" s="67"/>
      <c r="ALG31" s="67"/>
      <c r="ALH31" s="67"/>
      <c r="ALI31" s="67"/>
      <c r="ALJ31" s="67"/>
      <c r="ALK31" s="67"/>
      <c r="ALL31" s="67"/>
      <c r="ALM31" s="67"/>
      <c r="ALN31" s="67"/>
      <c r="ALO31" s="67"/>
      <c r="ALP31" s="67"/>
      <c r="ALQ31" s="67"/>
      <c r="ALR31" s="67"/>
      <c r="ALS31" s="67"/>
      <c r="ALT31" s="67"/>
      <c r="ALU31" s="67"/>
      <c r="ALV31" s="67"/>
      <c r="ALW31" s="67"/>
      <c r="ALX31" s="67"/>
      <c r="ALY31" s="67"/>
      <c r="ALZ31" s="67"/>
      <c r="AMA31" s="67"/>
      <c r="AMB31" s="67"/>
      <c r="AMC31" s="67"/>
      <c r="AMD31" s="67"/>
      <c r="AME31" s="67"/>
      <c r="AMF31" s="67"/>
      <c r="AMG31" s="67"/>
      <c r="AMH31" s="67"/>
      <c r="AMI31" s="67"/>
      <c r="AMJ31" s="67"/>
      <c r="AMK31" s="67"/>
      <c r="AML31" s="67"/>
      <c r="AMM31" s="67"/>
      <c r="AMN31" s="67"/>
      <c r="AMO31" s="67"/>
      <c r="AMP31" s="67"/>
      <c r="AMQ31" s="67"/>
      <c r="AMR31" s="67"/>
      <c r="AMS31" s="67"/>
      <c r="AMT31" s="67"/>
      <c r="AMU31" s="67"/>
      <c r="AMV31" s="67"/>
      <c r="AMW31" s="67"/>
      <c r="AMX31" s="67"/>
      <c r="AMY31" s="67"/>
      <c r="AMZ31" s="67"/>
      <c r="ANA31" s="67"/>
      <c r="ANB31" s="67"/>
      <c r="ANC31" s="67"/>
      <c r="AND31" s="67"/>
      <c r="ANE31" s="67"/>
      <c r="ANF31" s="67"/>
      <c r="ANG31" s="67"/>
      <c r="ANH31" s="67"/>
      <c r="ANI31" s="67"/>
      <c r="ANJ31" s="67"/>
      <c r="ANK31" s="67"/>
      <c r="ANL31" s="67"/>
      <c r="ANM31" s="67"/>
      <c r="ANN31" s="67"/>
      <c r="ANO31" s="67"/>
      <c r="ANP31" s="67"/>
      <c r="ANQ31" s="67"/>
      <c r="ANR31" s="67"/>
      <c r="ANS31" s="67"/>
      <c r="ANT31" s="67"/>
      <c r="ANU31" s="67"/>
      <c r="ANV31" s="67"/>
      <c r="ANW31" s="67"/>
      <c r="ANX31" s="67"/>
      <c r="ANY31" s="67"/>
      <c r="ANZ31" s="67"/>
      <c r="AOA31" s="67"/>
      <c r="AOB31" s="67"/>
      <c r="AOC31" s="67"/>
      <c r="AOD31" s="67"/>
      <c r="AOE31" s="67"/>
      <c r="AOF31" s="67"/>
      <c r="AOG31" s="67"/>
      <c r="AOH31" s="67"/>
      <c r="AOI31" s="67"/>
      <c r="AOJ31" s="67"/>
      <c r="AOK31" s="67"/>
      <c r="AOL31" s="67"/>
      <c r="AOM31" s="67"/>
      <c r="AON31" s="67"/>
      <c r="AOO31" s="67"/>
      <c r="AOP31" s="67"/>
      <c r="AOQ31" s="67"/>
      <c r="AOR31" s="67"/>
      <c r="AOS31" s="67"/>
      <c r="AOT31" s="67"/>
      <c r="AOU31" s="67"/>
      <c r="AOV31" s="67"/>
      <c r="AOW31" s="67"/>
      <c r="AOX31" s="67"/>
      <c r="AOY31" s="67"/>
      <c r="AOZ31" s="67"/>
      <c r="APA31" s="67"/>
      <c r="APB31" s="67"/>
      <c r="APC31" s="67"/>
      <c r="APD31" s="67"/>
      <c r="APE31" s="67"/>
      <c r="APF31" s="67"/>
      <c r="APG31" s="67"/>
      <c r="APH31" s="67"/>
      <c r="API31" s="67"/>
      <c r="APJ31" s="67"/>
      <c r="APK31" s="67"/>
      <c r="APL31" s="67"/>
      <c r="APM31" s="67"/>
      <c r="APN31" s="67"/>
      <c r="APO31" s="67"/>
      <c r="APP31" s="67"/>
      <c r="APQ31" s="67"/>
      <c r="APR31" s="67"/>
      <c r="APS31" s="67"/>
      <c r="APT31" s="67"/>
      <c r="APU31" s="67"/>
      <c r="APV31" s="67"/>
      <c r="APW31" s="67"/>
      <c r="APX31" s="67"/>
      <c r="APY31" s="67"/>
      <c r="APZ31" s="67"/>
      <c r="AQA31" s="67"/>
      <c r="AQB31" s="67"/>
      <c r="AQC31" s="67"/>
      <c r="AQD31" s="67"/>
      <c r="AQE31" s="67"/>
      <c r="AQF31" s="67"/>
      <c r="AQG31" s="67"/>
      <c r="AQH31" s="67"/>
      <c r="AQI31" s="67"/>
      <c r="AQJ31" s="67"/>
      <c r="AQK31" s="67"/>
      <c r="AQL31" s="67"/>
      <c r="AQM31" s="67"/>
      <c r="AQN31" s="67"/>
      <c r="AQO31" s="67"/>
      <c r="AQP31" s="67"/>
      <c r="AQQ31" s="67"/>
      <c r="AQR31" s="67"/>
      <c r="AQS31" s="67"/>
      <c r="AQT31" s="67"/>
      <c r="AQU31" s="67"/>
      <c r="AQV31" s="67"/>
      <c r="AQW31" s="67"/>
      <c r="AQX31" s="67"/>
      <c r="AQY31" s="67"/>
      <c r="AQZ31" s="67"/>
      <c r="ARA31" s="67"/>
      <c r="ARB31" s="67"/>
      <c r="ARC31" s="67"/>
      <c r="ARD31" s="67"/>
      <c r="ARE31" s="67"/>
      <c r="ARF31" s="67"/>
      <c r="ARG31" s="67"/>
      <c r="ARH31" s="67"/>
      <c r="ARI31" s="67"/>
      <c r="ARJ31" s="67"/>
      <c r="ARK31" s="67"/>
      <c r="ARL31" s="67"/>
      <c r="ARM31" s="67"/>
      <c r="ARN31" s="67"/>
      <c r="ARO31" s="67"/>
      <c r="ARP31" s="67"/>
      <c r="ARQ31" s="67"/>
      <c r="ARR31" s="67"/>
      <c r="ARS31" s="67"/>
      <c r="ART31" s="67"/>
      <c r="ARU31" s="67"/>
      <c r="ARV31" s="67"/>
      <c r="ARW31" s="67"/>
      <c r="ARX31" s="67"/>
      <c r="ARY31" s="67"/>
      <c r="ARZ31" s="67"/>
      <c r="ASA31" s="67"/>
      <c r="ASB31" s="67"/>
      <c r="ASC31" s="67"/>
      <c r="ASD31" s="67"/>
      <c r="ASE31" s="67"/>
      <c r="ASF31" s="67"/>
      <c r="ASG31" s="67"/>
      <c r="ASH31" s="67"/>
      <c r="ASI31" s="67"/>
      <c r="ASJ31" s="67"/>
      <c r="ASK31" s="67"/>
      <c r="ASL31" s="67"/>
      <c r="ASM31" s="67"/>
      <c r="ASN31" s="67"/>
      <c r="ASO31" s="67"/>
      <c r="ASP31" s="67"/>
      <c r="ASQ31" s="67"/>
      <c r="ASR31" s="67"/>
      <c r="ASS31" s="67"/>
      <c r="AST31" s="67"/>
      <c r="ASU31" s="67"/>
      <c r="ASV31" s="67"/>
      <c r="ASW31" s="67"/>
      <c r="ASX31" s="67"/>
      <c r="ASY31" s="67"/>
      <c r="ASZ31" s="67"/>
      <c r="ATA31" s="67"/>
      <c r="ATB31" s="67"/>
      <c r="ATC31" s="67"/>
      <c r="ATD31" s="67"/>
      <c r="ATE31" s="67"/>
      <c r="ATF31" s="67"/>
      <c r="ATG31" s="67"/>
      <c r="ATH31" s="67"/>
      <c r="ATI31" s="67"/>
      <c r="ATJ31" s="67"/>
      <c r="ATK31" s="67"/>
      <c r="ATL31" s="67"/>
      <c r="ATM31" s="67"/>
      <c r="ATN31" s="67"/>
      <c r="ATO31" s="67"/>
      <c r="ATP31" s="67"/>
      <c r="ATQ31" s="67"/>
      <c r="ATR31" s="67"/>
      <c r="ATS31" s="67"/>
      <c r="ATT31" s="67"/>
      <c r="ATU31" s="67"/>
      <c r="ATV31" s="67"/>
      <c r="ATW31" s="67"/>
      <c r="ATX31" s="67"/>
      <c r="ATY31" s="67"/>
      <c r="ATZ31" s="67"/>
      <c r="AUA31" s="67"/>
      <c r="AUB31" s="67"/>
      <c r="AUC31" s="67"/>
      <c r="AUD31" s="67"/>
      <c r="AUE31" s="67"/>
      <c r="AUF31" s="67"/>
      <c r="AUG31" s="67"/>
      <c r="AUH31" s="67"/>
      <c r="AUI31" s="67"/>
      <c r="AUJ31" s="67"/>
      <c r="AUK31" s="67"/>
      <c r="AUL31" s="67"/>
      <c r="AUM31" s="67"/>
      <c r="AUN31" s="67"/>
      <c r="AUO31" s="67"/>
      <c r="AUP31" s="67"/>
      <c r="AUQ31" s="67"/>
      <c r="AUR31" s="67"/>
      <c r="AUS31" s="67"/>
      <c r="AUT31" s="67"/>
      <c r="AUU31" s="67"/>
      <c r="AUV31" s="67"/>
      <c r="AUW31" s="67"/>
      <c r="AUX31" s="67"/>
      <c r="AUY31" s="67"/>
      <c r="AUZ31" s="67"/>
      <c r="AVA31" s="67"/>
      <c r="AVB31" s="67"/>
      <c r="AVC31" s="67"/>
      <c r="AVD31" s="67"/>
      <c r="AVE31" s="67"/>
      <c r="AVF31" s="67"/>
      <c r="AVG31" s="67"/>
      <c r="AVH31" s="67"/>
      <c r="AVI31" s="67"/>
      <c r="AVJ31" s="67"/>
      <c r="AVK31" s="67"/>
      <c r="AVL31" s="67"/>
      <c r="AVM31" s="67"/>
      <c r="AVN31" s="67"/>
      <c r="AVO31" s="67"/>
      <c r="AVP31" s="67"/>
      <c r="AVQ31" s="67"/>
      <c r="AVR31" s="67"/>
      <c r="AVS31" s="67"/>
      <c r="AVT31" s="67"/>
      <c r="AVU31" s="67"/>
      <c r="AVV31" s="67"/>
      <c r="AVW31" s="67"/>
      <c r="AVX31" s="67"/>
      <c r="AVY31" s="67"/>
      <c r="AVZ31" s="67"/>
      <c r="AWA31" s="67"/>
      <c r="AWB31" s="67"/>
      <c r="AWC31" s="67"/>
      <c r="AWD31" s="67"/>
      <c r="AWE31" s="67"/>
      <c r="AWF31" s="67"/>
      <c r="AWG31" s="67"/>
      <c r="AWH31" s="67"/>
      <c r="AWI31" s="67"/>
      <c r="AWJ31" s="67"/>
      <c r="AWK31" s="67"/>
      <c r="AWL31" s="67"/>
      <c r="AWM31" s="67"/>
      <c r="AWN31" s="67"/>
      <c r="AWO31" s="67"/>
      <c r="AWP31" s="67"/>
      <c r="AWQ31" s="67"/>
      <c r="AWR31" s="67"/>
      <c r="AWS31" s="67"/>
      <c r="AWT31" s="67"/>
      <c r="AWU31" s="67"/>
      <c r="AWV31" s="67"/>
      <c r="AWW31" s="67"/>
      <c r="AWX31" s="67"/>
      <c r="AWY31" s="67"/>
      <c r="AWZ31" s="67"/>
      <c r="AXA31" s="67"/>
      <c r="AXB31" s="67"/>
      <c r="AXC31" s="67"/>
      <c r="AXD31" s="67"/>
      <c r="AXE31" s="67"/>
      <c r="AXF31" s="67"/>
      <c r="AXG31" s="67"/>
      <c r="AXH31" s="67"/>
      <c r="AXI31" s="67"/>
      <c r="AXJ31" s="67"/>
      <c r="AXK31" s="67"/>
      <c r="AXL31" s="67"/>
      <c r="AXM31" s="67"/>
      <c r="AXN31" s="67"/>
      <c r="AXO31" s="67"/>
      <c r="AXP31" s="67"/>
      <c r="AXQ31" s="67"/>
      <c r="AXR31" s="67"/>
      <c r="AXS31" s="67"/>
      <c r="AXT31" s="67"/>
      <c r="AXU31" s="67"/>
      <c r="AXV31" s="67"/>
      <c r="AXW31" s="67"/>
      <c r="AXX31" s="67"/>
      <c r="AXY31" s="67"/>
      <c r="AXZ31" s="67"/>
      <c r="AYA31" s="67"/>
      <c r="AYB31" s="67"/>
      <c r="AYC31" s="67"/>
      <c r="AYD31" s="67"/>
      <c r="AYE31" s="67"/>
      <c r="AYF31" s="67"/>
      <c r="AYG31" s="67"/>
      <c r="AYH31" s="67"/>
      <c r="AYI31" s="67"/>
      <c r="AYJ31" s="67"/>
      <c r="AYK31" s="67"/>
      <c r="AYL31" s="67"/>
      <c r="AYM31" s="67"/>
      <c r="AYN31" s="67"/>
      <c r="AYO31" s="67"/>
      <c r="AYP31" s="67"/>
      <c r="AYQ31" s="67"/>
      <c r="AYR31" s="67"/>
      <c r="AYS31" s="67"/>
      <c r="AYT31" s="67"/>
      <c r="AYU31" s="67"/>
      <c r="AYV31" s="67"/>
      <c r="AYW31" s="67"/>
      <c r="AYX31" s="67"/>
      <c r="AYY31" s="67"/>
      <c r="AYZ31" s="67"/>
      <c r="AZA31" s="67"/>
      <c r="AZB31" s="67"/>
      <c r="AZC31" s="67"/>
      <c r="AZD31" s="67"/>
      <c r="AZE31" s="67"/>
      <c r="AZF31" s="67"/>
      <c r="AZG31" s="67"/>
      <c r="AZH31" s="67"/>
      <c r="AZI31" s="67"/>
      <c r="AZJ31" s="67"/>
      <c r="AZK31" s="67"/>
      <c r="AZL31" s="67"/>
      <c r="AZM31" s="67"/>
      <c r="AZN31" s="67"/>
      <c r="AZO31" s="67"/>
      <c r="AZP31" s="67"/>
      <c r="AZQ31" s="67"/>
      <c r="AZR31" s="67"/>
      <c r="AZS31" s="67"/>
      <c r="AZT31" s="67"/>
      <c r="AZU31" s="67"/>
      <c r="AZV31" s="67"/>
      <c r="AZW31" s="67"/>
      <c r="AZX31" s="67"/>
      <c r="AZY31" s="67"/>
      <c r="AZZ31" s="67"/>
      <c r="BAA31" s="67"/>
      <c r="BAB31" s="67"/>
      <c r="BAC31" s="67"/>
      <c r="BAD31" s="67"/>
      <c r="BAE31" s="67"/>
      <c r="BAF31" s="67"/>
      <c r="BAG31" s="67"/>
      <c r="BAH31" s="67"/>
      <c r="BAI31" s="67"/>
      <c r="BAJ31" s="67"/>
      <c r="BAK31" s="67"/>
      <c r="BAL31" s="67"/>
      <c r="BAM31" s="67"/>
      <c r="BAN31" s="67"/>
      <c r="BAO31" s="67"/>
      <c r="BAP31" s="67"/>
      <c r="BAQ31" s="67"/>
      <c r="BAR31" s="67"/>
      <c r="BAS31" s="67"/>
      <c r="BAT31" s="67"/>
      <c r="BAU31" s="67"/>
      <c r="BAV31" s="67"/>
      <c r="BAW31" s="67"/>
      <c r="BAX31" s="67"/>
      <c r="BAY31" s="67"/>
      <c r="BAZ31" s="67"/>
      <c r="BBA31" s="67"/>
      <c r="BBB31" s="67"/>
      <c r="BBC31" s="67"/>
      <c r="BBD31" s="67"/>
      <c r="BBE31" s="67"/>
      <c r="BBF31" s="67"/>
      <c r="BBG31" s="67"/>
      <c r="BBH31" s="67"/>
      <c r="BBI31" s="67"/>
      <c r="BBJ31" s="67"/>
      <c r="BBK31" s="67"/>
      <c r="BBL31" s="67"/>
      <c r="BBM31" s="67"/>
      <c r="BBN31" s="67"/>
      <c r="BBO31" s="67"/>
      <c r="BBP31" s="67"/>
      <c r="BBQ31" s="67"/>
      <c r="BBR31" s="67"/>
      <c r="BBS31" s="67"/>
      <c r="BBT31" s="67"/>
      <c r="BBU31" s="67"/>
      <c r="BBV31" s="67"/>
      <c r="BBW31" s="67"/>
      <c r="BBX31" s="67"/>
      <c r="BBY31" s="67"/>
      <c r="BBZ31" s="67"/>
      <c r="BCA31" s="67"/>
      <c r="BCB31" s="67"/>
      <c r="BCC31" s="67"/>
      <c r="BCD31" s="67"/>
      <c r="BCE31" s="67"/>
      <c r="BCF31" s="67"/>
      <c r="BCG31" s="67"/>
      <c r="BCH31" s="67"/>
      <c r="BCI31" s="67"/>
      <c r="BCJ31" s="67"/>
      <c r="BCK31" s="67"/>
      <c r="BCL31" s="67"/>
      <c r="BCM31" s="67"/>
      <c r="BCN31" s="67"/>
      <c r="BCO31" s="67"/>
      <c r="BCP31" s="67"/>
      <c r="BCQ31" s="67"/>
      <c r="BCR31" s="67"/>
      <c r="BCS31" s="67"/>
      <c r="BCT31" s="67"/>
      <c r="BCU31" s="67"/>
      <c r="BCV31" s="67"/>
      <c r="BCW31" s="67"/>
      <c r="BCX31" s="67"/>
      <c r="BCY31" s="67"/>
      <c r="BCZ31" s="67"/>
      <c r="BDA31" s="67"/>
      <c r="BDB31" s="67"/>
      <c r="BDC31" s="67"/>
      <c r="BDD31" s="67"/>
      <c r="BDE31" s="67"/>
      <c r="BDF31" s="67"/>
      <c r="BDG31" s="67"/>
      <c r="BDH31" s="67"/>
      <c r="BDI31" s="67"/>
      <c r="BDJ31" s="67"/>
      <c r="BDK31" s="67"/>
      <c r="BDL31" s="67"/>
      <c r="BDM31" s="67"/>
      <c r="BDN31" s="67"/>
      <c r="BDO31" s="67"/>
      <c r="BDP31" s="67"/>
      <c r="BDQ31" s="67"/>
      <c r="BDR31" s="67"/>
      <c r="BDS31" s="67"/>
      <c r="BDT31" s="67"/>
      <c r="BDU31" s="67"/>
      <c r="BDV31" s="67"/>
      <c r="BDW31" s="67"/>
      <c r="BDX31" s="67"/>
      <c r="BDY31" s="67"/>
      <c r="BDZ31" s="67"/>
      <c r="BEA31" s="67"/>
      <c r="BEB31" s="67"/>
      <c r="BEC31" s="67"/>
      <c r="BED31" s="67"/>
      <c r="BEE31" s="67"/>
      <c r="BEF31" s="67"/>
      <c r="BEG31" s="67"/>
      <c r="BEH31" s="67"/>
      <c r="BEI31" s="67"/>
      <c r="BEJ31" s="67"/>
      <c r="BEK31" s="67"/>
      <c r="BEL31" s="67"/>
      <c r="BEM31" s="67"/>
      <c r="BEN31" s="67"/>
      <c r="BEO31" s="67"/>
      <c r="BEP31" s="67"/>
      <c r="BEQ31" s="67"/>
      <c r="BER31" s="67"/>
      <c r="BES31" s="67"/>
      <c r="BET31" s="67"/>
      <c r="BEU31" s="67"/>
      <c r="BEV31" s="67"/>
      <c r="BEW31" s="67"/>
      <c r="BEX31" s="67"/>
      <c r="BEY31" s="67"/>
      <c r="BEZ31" s="67"/>
      <c r="BFA31" s="67"/>
      <c r="BFB31" s="67"/>
      <c r="BFC31" s="67"/>
      <c r="BFD31" s="67"/>
      <c r="BFE31" s="67"/>
      <c r="BFF31" s="67"/>
      <c r="BFG31" s="67"/>
      <c r="BFH31" s="67"/>
      <c r="BFI31" s="67"/>
      <c r="BFJ31" s="67"/>
      <c r="BFK31" s="67"/>
      <c r="BFL31" s="67"/>
      <c r="BFM31" s="67"/>
      <c r="BFN31" s="67"/>
      <c r="BFO31" s="67"/>
      <c r="BFP31" s="67"/>
      <c r="BFQ31" s="67"/>
      <c r="BFR31" s="67"/>
      <c r="BFS31" s="67"/>
      <c r="BFT31" s="67"/>
      <c r="BFU31" s="67"/>
      <c r="BFV31" s="67"/>
      <c r="BFW31" s="67"/>
      <c r="BFX31" s="67"/>
      <c r="BFY31" s="67"/>
      <c r="BFZ31" s="67"/>
      <c r="BGA31" s="67"/>
      <c r="BGB31" s="67"/>
      <c r="BGC31" s="67"/>
      <c r="BGD31" s="67"/>
      <c r="BGE31" s="67"/>
      <c r="BGF31" s="67"/>
      <c r="BGG31" s="67"/>
      <c r="BGH31" s="67"/>
      <c r="BGI31" s="67"/>
      <c r="BGJ31" s="67"/>
      <c r="BGK31" s="67"/>
      <c r="BGL31" s="67"/>
      <c r="BGM31" s="67"/>
      <c r="BGN31" s="67"/>
      <c r="BGO31" s="67"/>
      <c r="BGP31" s="67"/>
      <c r="BGQ31" s="67"/>
      <c r="BGR31" s="67"/>
      <c r="BGS31" s="67"/>
      <c r="BGT31" s="67"/>
      <c r="BGU31" s="67"/>
      <c r="BGV31" s="67"/>
      <c r="BGW31" s="67"/>
      <c r="BGX31" s="67"/>
      <c r="BGY31" s="67"/>
      <c r="BGZ31" s="67"/>
      <c r="BHA31" s="67"/>
      <c r="BHB31" s="67"/>
      <c r="BHC31" s="67"/>
      <c r="BHD31" s="67"/>
      <c r="BHE31" s="67"/>
      <c r="BHF31" s="67"/>
      <c r="BHG31" s="67"/>
      <c r="BHH31" s="67"/>
      <c r="BHI31" s="67"/>
      <c r="BHJ31" s="67"/>
      <c r="BHK31" s="67"/>
      <c r="BHL31" s="67"/>
      <c r="BHM31" s="67"/>
      <c r="BHN31" s="67"/>
      <c r="BHO31" s="67"/>
      <c r="BHP31" s="67"/>
      <c r="BHQ31" s="67"/>
      <c r="BHR31" s="67"/>
      <c r="BHS31" s="67"/>
      <c r="BHT31" s="67"/>
      <c r="BHU31" s="67"/>
      <c r="BHV31" s="67"/>
      <c r="BHW31" s="67"/>
      <c r="BHX31" s="67"/>
      <c r="BHY31" s="67"/>
      <c r="BHZ31" s="67"/>
      <c r="BIA31" s="67"/>
      <c r="BIB31" s="67"/>
      <c r="BIC31" s="67"/>
      <c r="BID31" s="67"/>
      <c r="BIE31" s="67"/>
      <c r="BIF31" s="67"/>
      <c r="BIG31" s="67"/>
      <c r="BIH31" s="67"/>
      <c r="BII31" s="67"/>
      <c r="BIJ31" s="67"/>
      <c r="BIK31" s="67"/>
      <c r="BIL31" s="67"/>
      <c r="BIM31" s="67"/>
      <c r="BIN31" s="67"/>
      <c r="BIO31" s="67"/>
      <c r="BIP31" s="67"/>
      <c r="BIQ31" s="67"/>
      <c r="BIR31" s="67"/>
      <c r="BIS31" s="67"/>
      <c r="BIT31" s="67"/>
      <c r="BIU31" s="67"/>
      <c r="BIV31" s="67"/>
      <c r="BIW31" s="67"/>
      <c r="BIX31" s="67"/>
      <c r="BIY31" s="67"/>
      <c r="BIZ31" s="67"/>
      <c r="BJA31" s="67"/>
      <c r="BJB31" s="67"/>
      <c r="BJC31" s="67"/>
      <c r="BJD31" s="67"/>
      <c r="BJE31" s="67"/>
      <c r="BJF31" s="67"/>
      <c r="BJG31" s="67"/>
      <c r="BJH31" s="67"/>
      <c r="BJI31" s="67"/>
      <c r="BJJ31" s="67"/>
      <c r="BJK31" s="67"/>
      <c r="BJL31" s="67"/>
      <c r="BJM31" s="67"/>
      <c r="BJN31" s="67"/>
      <c r="BJO31" s="67"/>
      <c r="BJP31" s="67"/>
      <c r="BJQ31" s="67"/>
      <c r="BJR31" s="67"/>
      <c r="BJS31" s="67"/>
      <c r="BJT31" s="67"/>
      <c r="BJU31" s="67"/>
      <c r="BJV31" s="67"/>
      <c r="BJW31" s="67"/>
      <c r="BJX31" s="67"/>
      <c r="BJY31" s="67"/>
      <c r="BJZ31" s="67"/>
      <c r="BKA31" s="67"/>
      <c r="BKB31" s="67"/>
      <c r="BKC31" s="67"/>
      <c r="BKD31" s="67"/>
      <c r="BKE31" s="67"/>
      <c r="BKF31" s="67"/>
      <c r="BKG31" s="67"/>
      <c r="BKH31" s="67"/>
      <c r="BKI31" s="67"/>
      <c r="BKJ31" s="67"/>
      <c r="BKK31" s="67"/>
      <c r="BKL31" s="67"/>
      <c r="BKM31" s="67"/>
      <c r="BKN31" s="67"/>
      <c r="BKO31" s="67"/>
      <c r="BKP31" s="67"/>
      <c r="BKQ31" s="67"/>
      <c r="BKR31" s="67"/>
      <c r="BKS31" s="67"/>
      <c r="BKT31" s="67"/>
      <c r="BKU31" s="67"/>
      <c r="BKV31" s="67"/>
      <c r="BKW31" s="67"/>
      <c r="BKX31" s="67"/>
      <c r="BKY31" s="67"/>
      <c r="BKZ31" s="67"/>
      <c r="BLA31" s="67"/>
      <c r="BLB31" s="67"/>
      <c r="BLC31" s="67"/>
      <c r="BLD31" s="67"/>
      <c r="BLE31" s="67"/>
      <c r="BLF31" s="67"/>
      <c r="BLG31" s="67"/>
      <c r="BLH31" s="67"/>
      <c r="BLI31" s="67"/>
      <c r="BLJ31" s="67"/>
      <c r="BLK31" s="67"/>
      <c r="BLL31" s="67"/>
      <c r="BLM31" s="67"/>
      <c r="BLN31" s="67"/>
      <c r="BLO31" s="67"/>
      <c r="BLP31" s="67"/>
      <c r="BLQ31" s="67"/>
      <c r="BLR31" s="67"/>
      <c r="BLS31" s="67"/>
      <c r="BLT31" s="67"/>
      <c r="BLU31" s="67"/>
      <c r="BLV31" s="67"/>
      <c r="BLW31" s="67"/>
      <c r="BLX31" s="67"/>
      <c r="BLY31" s="67"/>
      <c r="BLZ31" s="67"/>
      <c r="BMA31" s="67"/>
      <c r="BMB31" s="67"/>
      <c r="BMC31" s="67"/>
      <c r="BMD31" s="67"/>
      <c r="BME31" s="67"/>
      <c r="BMF31" s="67"/>
      <c r="BMG31" s="67"/>
      <c r="BMH31" s="67"/>
      <c r="BMI31" s="67"/>
      <c r="BMJ31" s="67"/>
      <c r="BMK31" s="67"/>
      <c r="BML31" s="67"/>
      <c r="BMM31" s="67"/>
      <c r="BMN31" s="67"/>
      <c r="BMO31" s="67"/>
      <c r="BMP31" s="67"/>
      <c r="BMQ31" s="67"/>
      <c r="BMR31" s="67"/>
      <c r="BMS31" s="67"/>
      <c r="BMT31" s="67"/>
      <c r="BMU31" s="67"/>
      <c r="BMV31" s="67"/>
      <c r="BMW31" s="67"/>
      <c r="BMX31" s="67"/>
      <c r="BMY31" s="67"/>
      <c r="BMZ31" s="67"/>
      <c r="BNA31" s="67"/>
      <c r="BNB31" s="67"/>
      <c r="BNC31" s="67"/>
      <c r="BND31" s="67"/>
      <c r="BNE31" s="67"/>
      <c r="BNF31" s="67"/>
      <c r="BNG31" s="67"/>
      <c r="BNH31" s="67"/>
      <c r="BNI31" s="67"/>
      <c r="BNJ31" s="67"/>
      <c r="BNK31" s="67"/>
      <c r="BNL31" s="67"/>
      <c r="BNM31" s="67"/>
      <c r="BNN31" s="67"/>
      <c r="BNO31" s="67"/>
      <c r="BNP31" s="67"/>
      <c r="BNQ31" s="67"/>
      <c r="BNR31" s="67"/>
      <c r="BNS31" s="67"/>
      <c r="BNT31" s="67"/>
      <c r="BNU31" s="67"/>
      <c r="BNV31" s="67"/>
      <c r="BNW31" s="67"/>
      <c r="BNX31" s="67"/>
      <c r="BNY31" s="67"/>
      <c r="BNZ31" s="67"/>
      <c r="BOA31" s="67"/>
      <c r="BOB31" s="67"/>
      <c r="BOC31" s="67"/>
      <c r="BOD31" s="67"/>
      <c r="BOE31" s="67"/>
      <c r="BOF31" s="67"/>
      <c r="BOG31" s="67"/>
      <c r="BOH31" s="67"/>
      <c r="BOI31" s="67"/>
      <c r="BOJ31" s="67"/>
      <c r="BOK31" s="67"/>
      <c r="BOL31" s="67"/>
      <c r="BOM31" s="67"/>
      <c r="BON31" s="67"/>
      <c r="BOO31" s="67"/>
      <c r="BOP31" s="67"/>
      <c r="BOQ31" s="67"/>
      <c r="BOR31" s="67"/>
      <c r="BOS31" s="67"/>
      <c r="BOT31" s="67"/>
      <c r="BOU31" s="67"/>
      <c r="BOV31" s="67"/>
      <c r="BOW31" s="67"/>
      <c r="BOX31" s="67"/>
      <c r="BOY31" s="67"/>
      <c r="BOZ31" s="67"/>
      <c r="BPA31" s="67"/>
      <c r="BPB31" s="67"/>
      <c r="BPC31" s="67"/>
      <c r="BPD31" s="67"/>
      <c r="BPE31" s="67"/>
      <c r="BPF31" s="67"/>
      <c r="BPG31" s="67"/>
      <c r="BPH31" s="67"/>
      <c r="BPI31" s="67"/>
      <c r="BPJ31" s="67"/>
      <c r="BPK31" s="67"/>
      <c r="BPL31" s="67"/>
      <c r="BPM31" s="67"/>
      <c r="BPN31" s="67"/>
      <c r="BPO31" s="67"/>
      <c r="BPP31" s="67"/>
      <c r="BPQ31" s="67"/>
      <c r="BPR31" s="67"/>
      <c r="BPS31" s="67"/>
      <c r="BPT31" s="67"/>
      <c r="BPU31" s="67"/>
      <c r="BPV31" s="67"/>
      <c r="BPW31" s="67"/>
      <c r="BPX31" s="67"/>
      <c r="BPY31" s="67"/>
      <c r="BPZ31" s="67"/>
      <c r="BQA31" s="67"/>
      <c r="BQB31" s="67"/>
      <c r="BQC31" s="67"/>
      <c r="BQD31" s="67"/>
      <c r="BQE31" s="67"/>
      <c r="BQF31" s="67"/>
      <c r="BQG31" s="67"/>
      <c r="BQH31" s="67"/>
      <c r="BQI31" s="67"/>
      <c r="BQJ31" s="67"/>
      <c r="BQK31" s="67"/>
      <c r="BQL31" s="67"/>
      <c r="BQM31" s="67"/>
      <c r="BQN31" s="67"/>
      <c r="BQO31" s="67"/>
      <c r="BQP31" s="67"/>
      <c r="BQQ31" s="67"/>
      <c r="BQR31" s="67"/>
      <c r="BQS31" s="67"/>
      <c r="BQT31" s="67"/>
      <c r="BQU31" s="67"/>
      <c r="BQV31" s="67"/>
      <c r="BQW31" s="67"/>
      <c r="BQX31" s="67"/>
      <c r="BQY31" s="67"/>
      <c r="BQZ31" s="67"/>
      <c r="BRA31" s="67"/>
      <c r="BRB31" s="67"/>
      <c r="BRC31" s="67"/>
      <c r="BRD31" s="67"/>
      <c r="BRE31" s="67"/>
      <c r="BRF31" s="67"/>
      <c r="BRG31" s="67"/>
      <c r="BRH31" s="67"/>
      <c r="BRI31" s="67"/>
      <c r="BRJ31" s="67"/>
      <c r="BRK31" s="67"/>
      <c r="BRL31" s="67"/>
      <c r="BRM31" s="67"/>
      <c r="BRN31" s="67"/>
      <c r="BRO31" s="67"/>
      <c r="BRP31" s="67"/>
      <c r="BRQ31" s="67"/>
      <c r="BRR31" s="67"/>
      <c r="BRS31" s="67"/>
      <c r="BRT31" s="67"/>
      <c r="BRU31" s="67"/>
      <c r="BRV31" s="67"/>
      <c r="BRW31" s="67"/>
      <c r="BRX31" s="67"/>
      <c r="BRY31" s="67"/>
      <c r="BRZ31" s="67"/>
      <c r="BSA31" s="67"/>
      <c r="BSB31" s="67"/>
      <c r="BSC31" s="67"/>
      <c r="BSD31" s="67"/>
      <c r="BSE31" s="67"/>
      <c r="BSF31" s="67"/>
      <c r="BSG31" s="67"/>
      <c r="BSH31" s="67"/>
      <c r="BSI31" s="67"/>
      <c r="BSJ31" s="67"/>
      <c r="BSK31" s="67"/>
      <c r="BSL31" s="67"/>
      <c r="BSM31" s="67"/>
      <c r="BSN31" s="67"/>
      <c r="BSO31" s="67"/>
      <c r="BSP31" s="67"/>
      <c r="BSQ31" s="67"/>
      <c r="BSR31" s="67"/>
      <c r="BSS31" s="67"/>
      <c r="BST31" s="67"/>
      <c r="BSU31" s="67"/>
      <c r="BSV31" s="67"/>
      <c r="BSW31" s="67"/>
      <c r="BSX31" s="67"/>
      <c r="BSY31" s="67"/>
      <c r="BSZ31" s="67"/>
      <c r="BTA31" s="67"/>
      <c r="BTB31" s="67"/>
      <c r="BTC31" s="67"/>
      <c r="BTD31" s="67"/>
      <c r="BTE31" s="67"/>
      <c r="BTF31" s="67"/>
      <c r="BTG31" s="67"/>
      <c r="BTH31" s="67"/>
      <c r="BTI31" s="67"/>
      <c r="BTJ31" s="67"/>
      <c r="BTK31" s="67"/>
      <c r="BTL31" s="67"/>
      <c r="BTM31" s="67"/>
      <c r="BTN31" s="67"/>
      <c r="BTO31" s="67"/>
      <c r="BTP31" s="67"/>
      <c r="BTQ31" s="67"/>
      <c r="BTR31" s="67"/>
      <c r="BTS31" s="67"/>
      <c r="BTT31" s="67"/>
      <c r="BTU31" s="67"/>
      <c r="BTV31" s="67"/>
      <c r="BTW31" s="67"/>
      <c r="BTX31" s="67"/>
      <c r="BTY31" s="67"/>
      <c r="BTZ31" s="67"/>
      <c r="BUA31" s="67"/>
      <c r="BUB31" s="67"/>
      <c r="BUC31" s="67"/>
      <c r="BUD31" s="67"/>
      <c r="BUE31" s="67"/>
      <c r="BUF31" s="67"/>
      <c r="BUG31" s="67"/>
      <c r="BUH31" s="67"/>
      <c r="BUI31" s="67"/>
      <c r="BUJ31" s="67"/>
      <c r="BUK31" s="67"/>
      <c r="BUL31" s="67"/>
      <c r="BUM31" s="67"/>
      <c r="BUN31" s="67"/>
      <c r="BUO31" s="67"/>
      <c r="BUP31" s="67"/>
      <c r="BUQ31" s="67"/>
      <c r="BUR31" s="67"/>
      <c r="BUS31" s="67"/>
      <c r="BUT31" s="67"/>
      <c r="BUU31" s="67"/>
      <c r="BUV31" s="67"/>
      <c r="BUW31" s="67"/>
      <c r="BUX31" s="67"/>
      <c r="BUY31" s="67"/>
      <c r="BUZ31" s="67"/>
      <c r="BVA31" s="67"/>
      <c r="BVB31" s="67"/>
      <c r="BVC31" s="67"/>
      <c r="BVD31" s="67"/>
      <c r="BVE31" s="67"/>
      <c r="BVF31" s="67"/>
      <c r="BVG31" s="67"/>
      <c r="BVH31" s="67"/>
      <c r="BVI31" s="67"/>
      <c r="BVJ31" s="67"/>
      <c r="BVK31" s="67"/>
      <c r="BVL31" s="67"/>
      <c r="BVM31" s="67"/>
      <c r="BVN31" s="67"/>
      <c r="BVO31" s="67"/>
      <c r="BVP31" s="67"/>
      <c r="BVQ31" s="67"/>
      <c r="BVR31" s="67"/>
      <c r="BVS31" s="67"/>
      <c r="BVT31" s="67"/>
      <c r="BVU31" s="67"/>
      <c r="BVV31" s="67"/>
      <c r="BVW31" s="67"/>
      <c r="BVX31" s="67"/>
      <c r="BVY31" s="67"/>
      <c r="BVZ31" s="67"/>
      <c r="BWA31" s="67"/>
      <c r="BWB31" s="67"/>
      <c r="BWC31" s="67"/>
      <c r="BWD31" s="67"/>
      <c r="BWE31" s="67"/>
      <c r="BWF31" s="67"/>
      <c r="BWG31" s="67"/>
      <c r="BWH31" s="67"/>
      <c r="BWI31" s="67"/>
      <c r="BWJ31" s="67"/>
      <c r="BWK31" s="67"/>
      <c r="BWL31" s="67"/>
      <c r="BWM31" s="67"/>
      <c r="BWN31" s="67"/>
      <c r="BWO31" s="67"/>
    </row>
    <row r="32" spans="1:1965" s="68" customFormat="1" ht="31.5">
      <c r="A32" s="77">
        <v>61</v>
      </c>
      <c r="B32" s="86" t="s">
        <v>471</v>
      </c>
      <c r="C32" s="87" t="s">
        <v>472</v>
      </c>
      <c r="D32" s="79" t="s">
        <v>433</v>
      </c>
      <c r="E32" s="80">
        <v>0</v>
      </c>
      <c r="F32" s="80">
        <v>0</v>
      </c>
      <c r="G32" s="80">
        <v>0</v>
      </c>
      <c r="H32" s="80">
        <v>0</v>
      </c>
      <c r="I32" s="80">
        <v>0</v>
      </c>
      <c r="J32" s="80">
        <v>0</v>
      </c>
      <c r="K32" s="80">
        <v>0</v>
      </c>
      <c r="L32" s="80">
        <v>0</v>
      </c>
      <c r="M32" s="80">
        <v>0</v>
      </c>
      <c r="N32" s="81">
        <v>0</v>
      </c>
      <c r="O32" s="82">
        <f t="shared" si="2"/>
        <v>0</v>
      </c>
      <c r="P32" s="84"/>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c r="JN32" s="67"/>
      <c r="JO32" s="67"/>
      <c r="JP32" s="67"/>
      <c r="JQ32" s="67"/>
      <c r="JR32" s="67"/>
      <c r="JS32" s="67"/>
      <c r="JT32" s="67"/>
      <c r="JU32" s="67"/>
      <c r="JV32" s="67"/>
      <c r="JW32" s="67"/>
      <c r="JX32" s="67"/>
      <c r="JY32" s="67"/>
      <c r="JZ32" s="67"/>
      <c r="KA32" s="67"/>
      <c r="KB32" s="67"/>
      <c r="KC32" s="67"/>
      <c r="KD32" s="67"/>
      <c r="KE32" s="67"/>
      <c r="KF32" s="67"/>
      <c r="KG32" s="67"/>
      <c r="KH32" s="67"/>
      <c r="KI32" s="67"/>
      <c r="KJ32" s="67"/>
      <c r="KK32" s="67"/>
      <c r="KL32" s="67"/>
      <c r="KM32" s="67"/>
      <c r="KN32" s="67"/>
      <c r="KO32" s="67"/>
      <c r="KP32" s="67"/>
      <c r="KQ32" s="67"/>
      <c r="KR32" s="67"/>
      <c r="KS32" s="67"/>
      <c r="KT32" s="67"/>
      <c r="KU32" s="67"/>
      <c r="KV32" s="67"/>
      <c r="KW32" s="67"/>
      <c r="KX32" s="67"/>
      <c r="KY32" s="67"/>
      <c r="KZ32" s="67"/>
      <c r="LA32" s="67"/>
      <c r="LB32" s="67"/>
      <c r="LC32" s="67"/>
      <c r="LD32" s="67"/>
      <c r="LE32" s="67"/>
      <c r="LF32" s="67"/>
      <c r="LG32" s="67"/>
      <c r="LH32" s="67"/>
      <c r="LI32" s="67"/>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67"/>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c r="TC32" s="67"/>
      <c r="TD32" s="67"/>
      <c r="TE32" s="67"/>
      <c r="TF32" s="67"/>
      <c r="TG32" s="67"/>
      <c r="TH32" s="67"/>
      <c r="TI32" s="67"/>
      <c r="TJ32" s="67"/>
      <c r="TK32" s="67"/>
      <c r="TL32" s="67"/>
      <c r="TM32" s="67"/>
      <c r="TN32" s="67"/>
      <c r="TO32" s="67"/>
      <c r="TP32" s="67"/>
      <c r="TQ32" s="67"/>
      <c r="TR32" s="67"/>
      <c r="TS32" s="67"/>
      <c r="TT32" s="67"/>
      <c r="TU32" s="67"/>
      <c r="TV32" s="67"/>
      <c r="TW32" s="67"/>
      <c r="TX32" s="67"/>
      <c r="TY32" s="67"/>
      <c r="TZ32" s="67"/>
      <c r="UA32" s="67"/>
      <c r="UB32" s="67"/>
      <c r="UC32" s="67"/>
      <c r="UD32" s="67"/>
      <c r="UE32" s="67"/>
      <c r="UF32" s="67"/>
      <c r="UG32" s="67"/>
      <c r="UH32" s="67"/>
      <c r="UI32" s="67"/>
      <c r="UJ32" s="67"/>
      <c r="UK32" s="67"/>
      <c r="UL32" s="67"/>
      <c r="UM32" s="67"/>
      <c r="UN32" s="67"/>
      <c r="UO32" s="67"/>
      <c r="UP32" s="67"/>
      <c r="UQ32" s="67"/>
      <c r="UR32" s="67"/>
      <c r="US32" s="67"/>
      <c r="UT32" s="67"/>
      <c r="UU32" s="67"/>
      <c r="UV32" s="67"/>
      <c r="UW32" s="67"/>
      <c r="UX32" s="67"/>
      <c r="UY32" s="67"/>
      <c r="UZ32" s="67"/>
      <c r="VA32" s="67"/>
      <c r="VB32" s="67"/>
      <c r="VC32" s="67"/>
      <c r="VD32" s="67"/>
      <c r="VE32" s="67"/>
      <c r="VF32" s="67"/>
      <c r="VG32" s="67"/>
      <c r="VH32" s="67"/>
      <c r="VI32" s="67"/>
      <c r="VJ32" s="67"/>
      <c r="VK32" s="67"/>
      <c r="VL32" s="67"/>
      <c r="VM32" s="67"/>
      <c r="VN32" s="67"/>
      <c r="VO32" s="67"/>
      <c r="VP32" s="67"/>
      <c r="VQ32" s="67"/>
      <c r="VR32" s="67"/>
      <c r="VS32" s="67"/>
      <c r="VT32" s="67"/>
      <c r="VU32" s="67"/>
      <c r="VV32" s="67"/>
      <c r="VW32" s="67"/>
      <c r="VX32" s="67"/>
      <c r="VY32" s="67"/>
      <c r="VZ32" s="67"/>
      <c r="WA32" s="67"/>
      <c r="WB32" s="67"/>
      <c r="WC32" s="67"/>
      <c r="WD32" s="67"/>
      <c r="WE32" s="67"/>
      <c r="WF32" s="67"/>
      <c r="WG32" s="67"/>
      <c r="WH32" s="67"/>
      <c r="WI32" s="67"/>
      <c r="WJ32" s="67"/>
      <c r="WK32" s="67"/>
      <c r="WL32" s="67"/>
      <c r="WM32" s="67"/>
      <c r="WN32" s="67"/>
      <c r="WO32" s="67"/>
      <c r="WP32" s="67"/>
      <c r="WQ32" s="67"/>
      <c r="WR32" s="67"/>
      <c r="WS32" s="67"/>
      <c r="WT32" s="67"/>
      <c r="WU32" s="67"/>
      <c r="WV32" s="67"/>
      <c r="WW32" s="67"/>
      <c r="WX32" s="67"/>
      <c r="WY32" s="67"/>
      <c r="WZ32" s="67"/>
      <c r="XA32" s="67"/>
      <c r="XB32" s="67"/>
      <c r="XC32" s="67"/>
      <c r="XD32" s="67"/>
      <c r="XE32" s="67"/>
      <c r="XF32" s="67"/>
      <c r="XG32" s="67"/>
      <c r="XH32" s="67"/>
      <c r="XI32" s="67"/>
      <c r="XJ32" s="67"/>
      <c r="XK32" s="67"/>
      <c r="XL32" s="67"/>
      <c r="XM32" s="67"/>
      <c r="XN32" s="67"/>
      <c r="XO32" s="67"/>
      <c r="XP32" s="67"/>
      <c r="XQ32" s="67"/>
      <c r="XR32" s="67"/>
      <c r="XS32" s="67"/>
      <c r="XT32" s="67"/>
      <c r="XU32" s="67"/>
      <c r="XV32" s="67"/>
      <c r="XW32" s="67"/>
      <c r="XX32" s="67"/>
      <c r="XY32" s="67"/>
      <c r="XZ32" s="67"/>
      <c r="YA32" s="67"/>
      <c r="YB32" s="67"/>
      <c r="YC32" s="67"/>
      <c r="YD32" s="67"/>
      <c r="YE32" s="67"/>
      <c r="YF32" s="67"/>
      <c r="YG32" s="67"/>
      <c r="YH32" s="67"/>
      <c r="YI32" s="67"/>
      <c r="YJ32" s="67"/>
      <c r="YK32" s="67"/>
      <c r="YL32" s="67"/>
      <c r="YM32" s="67"/>
      <c r="YN32" s="67"/>
      <c r="YO32" s="67"/>
      <c r="YP32" s="67"/>
      <c r="YQ32" s="67"/>
      <c r="YR32" s="67"/>
      <c r="YS32" s="67"/>
      <c r="YT32" s="67"/>
      <c r="YU32" s="67"/>
      <c r="YV32" s="67"/>
      <c r="YW32" s="67"/>
      <c r="YX32" s="67"/>
      <c r="YY32" s="67"/>
      <c r="YZ32" s="67"/>
      <c r="ZA32" s="67"/>
      <c r="ZB32" s="67"/>
      <c r="ZC32" s="67"/>
      <c r="ZD32" s="67"/>
      <c r="ZE32" s="67"/>
      <c r="ZF32" s="67"/>
      <c r="ZG32" s="67"/>
      <c r="ZH32" s="67"/>
      <c r="ZI32" s="67"/>
      <c r="ZJ32" s="67"/>
      <c r="ZK32" s="67"/>
      <c r="ZL32" s="67"/>
      <c r="ZM32" s="67"/>
      <c r="ZN32" s="67"/>
      <c r="ZO32" s="67"/>
      <c r="ZP32" s="67"/>
      <c r="ZQ32" s="67"/>
      <c r="ZR32" s="67"/>
      <c r="ZS32" s="67"/>
      <c r="ZT32" s="67"/>
      <c r="ZU32" s="67"/>
      <c r="ZV32" s="67"/>
      <c r="ZW32" s="67"/>
      <c r="ZX32" s="67"/>
      <c r="ZY32" s="67"/>
      <c r="ZZ32" s="67"/>
      <c r="AAA32" s="67"/>
      <c r="AAB32" s="67"/>
      <c r="AAC32" s="67"/>
      <c r="AAD32" s="67"/>
      <c r="AAE32" s="67"/>
      <c r="AAF32" s="67"/>
      <c r="AAG32" s="67"/>
      <c r="AAH32" s="67"/>
      <c r="AAI32" s="67"/>
      <c r="AAJ32" s="67"/>
      <c r="AAK32" s="67"/>
      <c r="AAL32" s="67"/>
      <c r="AAM32" s="67"/>
      <c r="AAN32" s="67"/>
      <c r="AAO32" s="67"/>
      <c r="AAP32" s="67"/>
      <c r="AAQ32" s="67"/>
      <c r="AAR32" s="67"/>
      <c r="AAS32" s="67"/>
      <c r="AAT32" s="67"/>
      <c r="AAU32" s="67"/>
      <c r="AAV32" s="67"/>
      <c r="AAW32" s="67"/>
      <c r="AAX32" s="67"/>
      <c r="AAY32" s="67"/>
      <c r="AAZ32" s="67"/>
      <c r="ABA32" s="67"/>
      <c r="ABB32" s="67"/>
      <c r="ABC32" s="67"/>
      <c r="ABD32" s="67"/>
      <c r="ABE32" s="67"/>
      <c r="ABF32" s="67"/>
      <c r="ABG32" s="67"/>
      <c r="ABH32" s="67"/>
      <c r="ABI32" s="67"/>
      <c r="ABJ32" s="67"/>
      <c r="ABK32" s="67"/>
      <c r="ABL32" s="67"/>
      <c r="ABM32" s="67"/>
      <c r="ABN32" s="67"/>
      <c r="ABO32" s="67"/>
      <c r="ABP32" s="67"/>
      <c r="ABQ32" s="67"/>
      <c r="ABR32" s="67"/>
      <c r="ABS32" s="67"/>
      <c r="ABT32" s="67"/>
      <c r="ABU32" s="67"/>
      <c r="ABV32" s="67"/>
      <c r="ABW32" s="67"/>
      <c r="ABX32" s="67"/>
      <c r="ABY32" s="67"/>
      <c r="ABZ32" s="67"/>
      <c r="ACA32" s="67"/>
      <c r="ACB32" s="67"/>
      <c r="ACC32" s="67"/>
      <c r="ACD32" s="67"/>
      <c r="ACE32" s="67"/>
      <c r="ACF32" s="67"/>
      <c r="ACG32" s="67"/>
      <c r="ACH32" s="67"/>
      <c r="ACI32" s="67"/>
      <c r="ACJ32" s="67"/>
      <c r="ACK32" s="67"/>
      <c r="ACL32" s="67"/>
      <c r="ACM32" s="67"/>
      <c r="ACN32" s="67"/>
      <c r="ACO32" s="67"/>
      <c r="ACP32" s="67"/>
      <c r="ACQ32" s="67"/>
      <c r="ACR32" s="67"/>
      <c r="ACS32" s="67"/>
      <c r="ACT32" s="67"/>
      <c r="ACU32" s="67"/>
      <c r="ACV32" s="67"/>
      <c r="ACW32" s="67"/>
      <c r="ACX32" s="67"/>
      <c r="ACY32" s="67"/>
      <c r="ACZ32" s="67"/>
      <c r="ADA32" s="67"/>
      <c r="ADB32" s="67"/>
      <c r="ADC32" s="67"/>
      <c r="ADD32" s="67"/>
      <c r="ADE32" s="67"/>
      <c r="ADF32" s="67"/>
      <c r="ADG32" s="67"/>
      <c r="ADH32" s="67"/>
      <c r="ADI32" s="67"/>
      <c r="ADJ32" s="67"/>
      <c r="ADK32" s="67"/>
      <c r="ADL32" s="67"/>
      <c r="ADM32" s="67"/>
      <c r="ADN32" s="67"/>
      <c r="ADO32" s="67"/>
      <c r="ADP32" s="67"/>
      <c r="ADQ32" s="67"/>
      <c r="ADR32" s="67"/>
      <c r="ADS32" s="67"/>
      <c r="ADT32" s="67"/>
      <c r="ADU32" s="67"/>
      <c r="ADV32" s="67"/>
      <c r="ADW32" s="67"/>
      <c r="ADX32" s="67"/>
      <c r="ADY32" s="67"/>
      <c r="ADZ32" s="67"/>
      <c r="AEA32" s="67"/>
      <c r="AEB32" s="67"/>
      <c r="AEC32" s="67"/>
      <c r="AED32" s="67"/>
      <c r="AEE32" s="67"/>
      <c r="AEF32" s="67"/>
      <c r="AEG32" s="67"/>
      <c r="AEH32" s="67"/>
      <c r="AEI32" s="67"/>
      <c r="AEJ32" s="67"/>
      <c r="AEK32" s="67"/>
      <c r="AEL32" s="67"/>
      <c r="AEM32" s="67"/>
      <c r="AEN32" s="67"/>
      <c r="AEO32" s="67"/>
      <c r="AEP32" s="67"/>
      <c r="AEQ32" s="67"/>
      <c r="AER32" s="67"/>
      <c r="AES32" s="67"/>
      <c r="AET32" s="67"/>
      <c r="AEU32" s="67"/>
      <c r="AEV32" s="67"/>
      <c r="AEW32" s="67"/>
      <c r="AEX32" s="67"/>
      <c r="AEY32" s="67"/>
      <c r="AEZ32" s="67"/>
      <c r="AFA32" s="67"/>
      <c r="AFB32" s="67"/>
      <c r="AFC32" s="67"/>
      <c r="AFD32" s="67"/>
      <c r="AFE32" s="67"/>
      <c r="AFF32" s="67"/>
      <c r="AFG32" s="67"/>
      <c r="AFH32" s="67"/>
      <c r="AFI32" s="67"/>
      <c r="AFJ32" s="67"/>
      <c r="AFK32" s="67"/>
      <c r="AFL32" s="67"/>
      <c r="AFM32" s="67"/>
      <c r="AFN32" s="67"/>
      <c r="AFO32" s="67"/>
      <c r="AFP32" s="67"/>
      <c r="AFQ32" s="67"/>
      <c r="AFR32" s="67"/>
      <c r="AFS32" s="67"/>
      <c r="AFT32" s="67"/>
      <c r="AFU32" s="67"/>
      <c r="AFV32" s="67"/>
      <c r="AFW32" s="67"/>
      <c r="AFX32" s="67"/>
      <c r="AFY32" s="67"/>
      <c r="AFZ32" s="67"/>
      <c r="AGA32" s="67"/>
      <c r="AGB32" s="67"/>
      <c r="AGC32" s="67"/>
      <c r="AGD32" s="67"/>
      <c r="AGE32" s="67"/>
      <c r="AGF32" s="67"/>
      <c r="AGG32" s="67"/>
      <c r="AGH32" s="67"/>
      <c r="AGI32" s="67"/>
      <c r="AGJ32" s="67"/>
      <c r="AGK32" s="67"/>
      <c r="AGL32" s="67"/>
      <c r="AGM32" s="67"/>
      <c r="AGN32" s="67"/>
      <c r="AGO32" s="67"/>
      <c r="AGP32" s="67"/>
      <c r="AGQ32" s="67"/>
      <c r="AGR32" s="67"/>
      <c r="AGS32" s="67"/>
      <c r="AGT32" s="67"/>
      <c r="AGU32" s="67"/>
      <c r="AGV32" s="67"/>
      <c r="AGW32" s="67"/>
      <c r="AGX32" s="67"/>
      <c r="AGY32" s="67"/>
      <c r="AGZ32" s="67"/>
      <c r="AHA32" s="67"/>
      <c r="AHB32" s="67"/>
      <c r="AHC32" s="67"/>
      <c r="AHD32" s="67"/>
      <c r="AHE32" s="67"/>
      <c r="AHF32" s="67"/>
      <c r="AHG32" s="67"/>
      <c r="AHH32" s="67"/>
      <c r="AHI32" s="67"/>
      <c r="AHJ32" s="67"/>
      <c r="AHK32" s="67"/>
      <c r="AHL32" s="67"/>
      <c r="AHM32" s="67"/>
      <c r="AHN32" s="67"/>
      <c r="AHO32" s="67"/>
      <c r="AHP32" s="67"/>
      <c r="AHQ32" s="67"/>
      <c r="AHR32" s="67"/>
      <c r="AHS32" s="67"/>
      <c r="AHT32" s="67"/>
      <c r="AHU32" s="67"/>
      <c r="AHV32" s="67"/>
      <c r="AHW32" s="67"/>
      <c r="AHX32" s="67"/>
      <c r="AHY32" s="67"/>
      <c r="AHZ32" s="67"/>
      <c r="AIA32" s="67"/>
      <c r="AIB32" s="67"/>
      <c r="AIC32" s="67"/>
      <c r="AID32" s="67"/>
      <c r="AIE32" s="67"/>
      <c r="AIF32" s="67"/>
      <c r="AIG32" s="67"/>
      <c r="AIH32" s="67"/>
      <c r="AII32" s="67"/>
      <c r="AIJ32" s="67"/>
      <c r="AIK32" s="67"/>
      <c r="AIL32" s="67"/>
      <c r="AIM32" s="67"/>
      <c r="AIN32" s="67"/>
      <c r="AIO32" s="67"/>
      <c r="AIP32" s="67"/>
      <c r="AIQ32" s="67"/>
      <c r="AIR32" s="67"/>
      <c r="AIS32" s="67"/>
      <c r="AIT32" s="67"/>
      <c r="AIU32" s="67"/>
      <c r="AIV32" s="67"/>
      <c r="AIW32" s="67"/>
      <c r="AIX32" s="67"/>
      <c r="AIY32" s="67"/>
      <c r="AIZ32" s="67"/>
      <c r="AJA32" s="67"/>
      <c r="AJB32" s="67"/>
      <c r="AJC32" s="67"/>
      <c r="AJD32" s="67"/>
      <c r="AJE32" s="67"/>
      <c r="AJF32" s="67"/>
      <c r="AJG32" s="67"/>
      <c r="AJH32" s="67"/>
      <c r="AJI32" s="67"/>
      <c r="AJJ32" s="67"/>
      <c r="AJK32" s="67"/>
      <c r="AJL32" s="67"/>
      <c r="AJM32" s="67"/>
      <c r="AJN32" s="67"/>
      <c r="AJO32" s="67"/>
      <c r="AJP32" s="67"/>
      <c r="AJQ32" s="67"/>
      <c r="AJR32" s="67"/>
      <c r="AJS32" s="67"/>
      <c r="AJT32" s="67"/>
      <c r="AJU32" s="67"/>
      <c r="AJV32" s="67"/>
      <c r="AJW32" s="67"/>
      <c r="AJX32" s="67"/>
      <c r="AJY32" s="67"/>
      <c r="AJZ32" s="67"/>
      <c r="AKA32" s="67"/>
      <c r="AKB32" s="67"/>
      <c r="AKC32" s="67"/>
      <c r="AKD32" s="67"/>
      <c r="AKE32" s="67"/>
      <c r="AKF32" s="67"/>
      <c r="AKG32" s="67"/>
      <c r="AKH32" s="67"/>
      <c r="AKI32" s="67"/>
      <c r="AKJ32" s="67"/>
      <c r="AKK32" s="67"/>
      <c r="AKL32" s="67"/>
      <c r="AKM32" s="67"/>
      <c r="AKN32" s="67"/>
      <c r="AKO32" s="67"/>
      <c r="AKP32" s="67"/>
      <c r="AKQ32" s="67"/>
      <c r="AKR32" s="67"/>
      <c r="AKS32" s="67"/>
      <c r="AKT32" s="67"/>
      <c r="AKU32" s="67"/>
      <c r="AKV32" s="67"/>
      <c r="AKW32" s="67"/>
      <c r="AKX32" s="67"/>
      <c r="AKY32" s="67"/>
      <c r="AKZ32" s="67"/>
      <c r="ALA32" s="67"/>
      <c r="ALB32" s="67"/>
      <c r="ALC32" s="67"/>
      <c r="ALD32" s="67"/>
      <c r="ALE32" s="67"/>
      <c r="ALF32" s="67"/>
      <c r="ALG32" s="67"/>
      <c r="ALH32" s="67"/>
      <c r="ALI32" s="67"/>
      <c r="ALJ32" s="67"/>
      <c r="ALK32" s="67"/>
      <c r="ALL32" s="67"/>
      <c r="ALM32" s="67"/>
      <c r="ALN32" s="67"/>
      <c r="ALO32" s="67"/>
      <c r="ALP32" s="67"/>
      <c r="ALQ32" s="67"/>
      <c r="ALR32" s="67"/>
      <c r="ALS32" s="67"/>
      <c r="ALT32" s="67"/>
      <c r="ALU32" s="67"/>
      <c r="ALV32" s="67"/>
      <c r="ALW32" s="67"/>
      <c r="ALX32" s="67"/>
      <c r="ALY32" s="67"/>
      <c r="ALZ32" s="67"/>
      <c r="AMA32" s="67"/>
      <c r="AMB32" s="67"/>
      <c r="AMC32" s="67"/>
      <c r="AMD32" s="67"/>
      <c r="AME32" s="67"/>
      <c r="AMF32" s="67"/>
      <c r="AMG32" s="67"/>
      <c r="AMH32" s="67"/>
      <c r="AMI32" s="67"/>
      <c r="AMJ32" s="67"/>
      <c r="AMK32" s="67"/>
      <c r="AML32" s="67"/>
      <c r="AMM32" s="67"/>
      <c r="AMN32" s="67"/>
      <c r="AMO32" s="67"/>
      <c r="AMP32" s="67"/>
      <c r="AMQ32" s="67"/>
      <c r="AMR32" s="67"/>
      <c r="AMS32" s="67"/>
      <c r="AMT32" s="67"/>
      <c r="AMU32" s="67"/>
      <c r="AMV32" s="67"/>
      <c r="AMW32" s="67"/>
      <c r="AMX32" s="67"/>
      <c r="AMY32" s="67"/>
      <c r="AMZ32" s="67"/>
      <c r="ANA32" s="67"/>
      <c r="ANB32" s="67"/>
      <c r="ANC32" s="67"/>
      <c r="AND32" s="67"/>
      <c r="ANE32" s="67"/>
      <c r="ANF32" s="67"/>
      <c r="ANG32" s="67"/>
      <c r="ANH32" s="67"/>
      <c r="ANI32" s="67"/>
      <c r="ANJ32" s="67"/>
      <c r="ANK32" s="67"/>
      <c r="ANL32" s="67"/>
      <c r="ANM32" s="67"/>
      <c r="ANN32" s="67"/>
      <c r="ANO32" s="67"/>
      <c r="ANP32" s="67"/>
      <c r="ANQ32" s="67"/>
      <c r="ANR32" s="67"/>
      <c r="ANS32" s="67"/>
      <c r="ANT32" s="67"/>
      <c r="ANU32" s="67"/>
      <c r="ANV32" s="67"/>
      <c r="ANW32" s="67"/>
      <c r="ANX32" s="67"/>
      <c r="ANY32" s="67"/>
      <c r="ANZ32" s="67"/>
      <c r="AOA32" s="67"/>
      <c r="AOB32" s="67"/>
      <c r="AOC32" s="67"/>
      <c r="AOD32" s="67"/>
      <c r="AOE32" s="67"/>
      <c r="AOF32" s="67"/>
      <c r="AOG32" s="67"/>
      <c r="AOH32" s="67"/>
      <c r="AOI32" s="67"/>
      <c r="AOJ32" s="67"/>
      <c r="AOK32" s="67"/>
      <c r="AOL32" s="67"/>
      <c r="AOM32" s="67"/>
      <c r="AON32" s="67"/>
      <c r="AOO32" s="67"/>
      <c r="AOP32" s="67"/>
      <c r="AOQ32" s="67"/>
      <c r="AOR32" s="67"/>
      <c r="AOS32" s="67"/>
      <c r="AOT32" s="67"/>
      <c r="AOU32" s="67"/>
      <c r="AOV32" s="67"/>
      <c r="AOW32" s="67"/>
      <c r="AOX32" s="67"/>
      <c r="AOY32" s="67"/>
      <c r="AOZ32" s="67"/>
      <c r="APA32" s="67"/>
      <c r="APB32" s="67"/>
      <c r="APC32" s="67"/>
      <c r="APD32" s="67"/>
      <c r="APE32" s="67"/>
      <c r="APF32" s="67"/>
      <c r="APG32" s="67"/>
      <c r="APH32" s="67"/>
      <c r="API32" s="67"/>
      <c r="APJ32" s="67"/>
      <c r="APK32" s="67"/>
      <c r="APL32" s="67"/>
      <c r="APM32" s="67"/>
      <c r="APN32" s="67"/>
      <c r="APO32" s="67"/>
      <c r="APP32" s="67"/>
      <c r="APQ32" s="67"/>
      <c r="APR32" s="67"/>
      <c r="APS32" s="67"/>
      <c r="APT32" s="67"/>
      <c r="APU32" s="67"/>
      <c r="APV32" s="67"/>
      <c r="APW32" s="67"/>
      <c r="APX32" s="67"/>
      <c r="APY32" s="67"/>
      <c r="APZ32" s="67"/>
      <c r="AQA32" s="67"/>
      <c r="AQB32" s="67"/>
      <c r="AQC32" s="67"/>
      <c r="AQD32" s="67"/>
      <c r="AQE32" s="67"/>
      <c r="AQF32" s="67"/>
      <c r="AQG32" s="67"/>
      <c r="AQH32" s="67"/>
      <c r="AQI32" s="67"/>
      <c r="AQJ32" s="67"/>
      <c r="AQK32" s="67"/>
      <c r="AQL32" s="67"/>
      <c r="AQM32" s="67"/>
      <c r="AQN32" s="67"/>
      <c r="AQO32" s="67"/>
      <c r="AQP32" s="67"/>
      <c r="AQQ32" s="67"/>
      <c r="AQR32" s="67"/>
      <c r="AQS32" s="67"/>
      <c r="AQT32" s="67"/>
      <c r="AQU32" s="67"/>
      <c r="AQV32" s="67"/>
      <c r="AQW32" s="67"/>
      <c r="AQX32" s="67"/>
      <c r="AQY32" s="67"/>
      <c r="AQZ32" s="67"/>
      <c r="ARA32" s="67"/>
      <c r="ARB32" s="67"/>
      <c r="ARC32" s="67"/>
      <c r="ARD32" s="67"/>
      <c r="ARE32" s="67"/>
      <c r="ARF32" s="67"/>
      <c r="ARG32" s="67"/>
      <c r="ARH32" s="67"/>
      <c r="ARI32" s="67"/>
      <c r="ARJ32" s="67"/>
      <c r="ARK32" s="67"/>
      <c r="ARL32" s="67"/>
      <c r="ARM32" s="67"/>
      <c r="ARN32" s="67"/>
      <c r="ARO32" s="67"/>
      <c r="ARP32" s="67"/>
      <c r="ARQ32" s="67"/>
      <c r="ARR32" s="67"/>
      <c r="ARS32" s="67"/>
      <c r="ART32" s="67"/>
      <c r="ARU32" s="67"/>
      <c r="ARV32" s="67"/>
      <c r="ARW32" s="67"/>
      <c r="ARX32" s="67"/>
      <c r="ARY32" s="67"/>
      <c r="ARZ32" s="67"/>
      <c r="ASA32" s="67"/>
      <c r="ASB32" s="67"/>
      <c r="ASC32" s="67"/>
      <c r="ASD32" s="67"/>
      <c r="ASE32" s="67"/>
      <c r="ASF32" s="67"/>
      <c r="ASG32" s="67"/>
      <c r="ASH32" s="67"/>
      <c r="ASI32" s="67"/>
      <c r="ASJ32" s="67"/>
      <c r="ASK32" s="67"/>
      <c r="ASL32" s="67"/>
      <c r="ASM32" s="67"/>
      <c r="ASN32" s="67"/>
      <c r="ASO32" s="67"/>
      <c r="ASP32" s="67"/>
      <c r="ASQ32" s="67"/>
      <c r="ASR32" s="67"/>
      <c r="ASS32" s="67"/>
      <c r="AST32" s="67"/>
      <c r="ASU32" s="67"/>
      <c r="ASV32" s="67"/>
      <c r="ASW32" s="67"/>
      <c r="ASX32" s="67"/>
      <c r="ASY32" s="67"/>
      <c r="ASZ32" s="67"/>
      <c r="ATA32" s="67"/>
      <c r="ATB32" s="67"/>
      <c r="ATC32" s="67"/>
      <c r="ATD32" s="67"/>
      <c r="ATE32" s="67"/>
      <c r="ATF32" s="67"/>
      <c r="ATG32" s="67"/>
      <c r="ATH32" s="67"/>
      <c r="ATI32" s="67"/>
      <c r="ATJ32" s="67"/>
      <c r="ATK32" s="67"/>
      <c r="ATL32" s="67"/>
      <c r="ATM32" s="67"/>
      <c r="ATN32" s="67"/>
      <c r="ATO32" s="67"/>
      <c r="ATP32" s="67"/>
      <c r="ATQ32" s="67"/>
      <c r="ATR32" s="67"/>
      <c r="ATS32" s="67"/>
      <c r="ATT32" s="67"/>
      <c r="ATU32" s="67"/>
      <c r="ATV32" s="67"/>
      <c r="ATW32" s="67"/>
      <c r="ATX32" s="67"/>
      <c r="ATY32" s="67"/>
      <c r="ATZ32" s="67"/>
      <c r="AUA32" s="67"/>
      <c r="AUB32" s="67"/>
      <c r="AUC32" s="67"/>
      <c r="AUD32" s="67"/>
      <c r="AUE32" s="67"/>
      <c r="AUF32" s="67"/>
      <c r="AUG32" s="67"/>
      <c r="AUH32" s="67"/>
      <c r="AUI32" s="67"/>
      <c r="AUJ32" s="67"/>
      <c r="AUK32" s="67"/>
      <c r="AUL32" s="67"/>
      <c r="AUM32" s="67"/>
      <c r="AUN32" s="67"/>
      <c r="AUO32" s="67"/>
      <c r="AUP32" s="67"/>
      <c r="AUQ32" s="67"/>
      <c r="AUR32" s="67"/>
      <c r="AUS32" s="67"/>
      <c r="AUT32" s="67"/>
      <c r="AUU32" s="67"/>
      <c r="AUV32" s="67"/>
      <c r="AUW32" s="67"/>
      <c r="AUX32" s="67"/>
      <c r="AUY32" s="67"/>
      <c r="AUZ32" s="67"/>
      <c r="AVA32" s="67"/>
      <c r="AVB32" s="67"/>
      <c r="AVC32" s="67"/>
      <c r="AVD32" s="67"/>
      <c r="AVE32" s="67"/>
      <c r="AVF32" s="67"/>
      <c r="AVG32" s="67"/>
      <c r="AVH32" s="67"/>
      <c r="AVI32" s="67"/>
      <c r="AVJ32" s="67"/>
      <c r="AVK32" s="67"/>
      <c r="AVL32" s="67"/>
      <c r="AVM32" s="67"/>
      <c r="AVN32" s="67"/>
      <c r="AVO32" s="67"/>
      <c r="AVP32" s="67"/>
      <c r="AVQ32" s="67"/>
      <c r="AVR32" s="67"/>
      <c r="AVS32" s="67"/>
      <c r="AVT32" s="67"/>
      <c r="AVU32" s="67"/>
      <c r="AVV32" s="67"/>
      <c r="AVW32" s="67"/>
      <c r="AVX32" s="67"/>
      <c r="AVY32" s="67"/>
      <c r="AVZ32" s="67"/>
      <c r="AWA32" s="67"/>
      <c r="AWB32" s="67"/>
      <c r="AWC32" s="67"/>
      <c r="AWD32" s="67"/>
      <c r="AWE32" s="67"/>
      <c r="AWF32" s="67"/>
      <c r="AWG32" s="67"/>
      <c r="AWH32" s="67"/>
      <c r="AWI32" s="67"/>
      <c r="AWJ32" s="67"/>
      <c r="AWK32" s="67"/>
      <c r="AWL32" s="67"/>
      <c r="AWM32" s="67"/>
      <c r="AWN32" s="67"/>
      <c r="AWO32" s="67"/>
      <c r="AWP32" s="67"/>
      <c r="AWQ32" s="67"/>
      <c r="AWR32" s="67"/>
      <c r="AWS32" s="67"/>
      <c r="AWT32" s="67"/>
      <c r="AWU32" s="67"/>
      <c r="AWV32" s="67"/>
      <c r="AWW32" s="67"/>
      <c r="AWX32" s="67"/>
      <c r="AWY32" s="67"/>
      <c r="AWZ32" s="67"/>
      <c r="AXA32" s="67"/>
      <c r="AXB32" s="67"/>
      <c r="AXC32" s="67"/>
      <c r="AXD32" s="67"/>
      <c r="AXE32" s="67"/>
      <c r="AXF32" s="67"/>
      <c r="AXG32" s="67"/>
      <c r="AXH32" s="67"/>
      <c r="AXI32" s="67"/>
      <c r="AXJ32" s="67"/>
      <c r="AXK32" s="67"/>
      <c r="AXL32" s="67"/>
      <c r="AXM32" s="67"/>
      <c r="AXN32" s="67"/>
      <c r="AXO32" s="67"/>
      <c r="AXP32" s="67"/>
      <c r="AXQ32" s="67"/>
      <c r="AXR32" s="67"/>
      <c r="AXS32" s="67"/>
      <c r="AXT32" s="67"/>
      <c r="AXU32" s="67"/>
      <c r="AXV32" s="67"/>
      <c r="AXW32" s="67"/>
      <c r="AXX32" s="67"/>
      <c r="AXY32" s="67"/>
      <c r="AXZ32" s="67"/>
      <c r="AYA32" s="67"/>
      <c r="AYB32" s="67"/>
      <c r="AYC32" s="67"/>
      <c r="AYD32" s="67"/>
      <c r="AYE32" s="67"/>
      <c r="AYF32" s="67"/>
      <c r="AYG32" s="67"/>
      <c r="AYH32" s="67"/>
      <c r="AYI32" s="67"/>
      <c r="AYJ32" s="67"/>
      <c r="AYK32" s="67"/>
      <c r="AYL32" s="67"/>
      <c r="AYM32" s="67"/>
      <c r="AYN32" s="67"/>
      <c r="AYO32" s="67"/>
      <c r="AYP32" s="67"/>
      <c r="AYQ32" s="67"/>
      <c r="AYR32" s="67"/>
      <c r="AYS32" s="67"/>
      <c r="AYT32" s="67"/>
      <c r="AYU32" s="67"/>
      <c r="AYV32" s="67"/>
      <c r="AYW32" s="67"/>
      <c r="AYX32" s="67"/>
      <c r="AYY32" s="67"/>
      <c r="AYZ32" s="67"/>
      <c r="AZA32" s="67"/>
      <c r="AZB32" s="67"/>
      <c r="AZC32" s="67"/>
      <c r="AZD32" s="67"/>
      <c r="AZE32" s="67"/>
      <c r="AZF32" s="67"/>
      <c r="AZG32" s="67"/>
      <c r="AZH32" s="67"/>
      <c r="AZI32" s="67"/>
      <c r="AZJ32" s="67"/>
      <c r="AZK32" s="67"/>
      <c r="AZL32" s="67"/>
      <c r="AZM32" s="67"/>
      <c r="AZN32" s="67"/>
      <c r="AZO32" s="67"/>
      <c r="AZP32" s="67"/>
      <c r="AZQ32" s="67"/>
      <c r="AZR32" s="67"/>
      <c r="AZS32" s="67"/>
      <c r="AZT32" s="67"/>
      <c r="AZU32" s="67"/>
      <c r="AZV32" s="67"/>
      <c r="AZW32" s="67"/>
      <c r="AZX32" s="67"/>
      <c r="AZY32" s="67"/>
      <c r="AZZ32" s="67"/>
      <c r="BAA32" s="67"/>
      <c r="BAB32" s="67"/>
      <c r="BAC32" s="67"/>
      <c r="BAD32" s="67"/>
      <c r="BAE32" s="67"/>
      <c r="BAF32" s="67"/>
      <c r="BAG32" s="67"/>
      <c r="BAH32" s="67"/>
      <c r="BAI32" s="67"/>
      <c r="BAJ32" s="67"/>
      <c r="BAK32" s="67"/>
      <c r="BAL32" s="67"/>
      <c r="BAM32" s="67"/>
      <c r="BAN32" s="67"/>
      <c r="BAO32" s="67"/>
      <c r="BAP32" s="67"/>
      <c r="BAQ32" s="67"/>
      <c r="BAR32" s="67"/>
      <c r="BAS32" s="67"/>
      <c r="BAT32" s="67"/>
      <c r="BAU32" s="67"/>
      <c r="BAV32" s="67"/>
      <c r="BAW32" s="67"/>
      <c r="BAX32" s="67"/>
      <c r="BAY32" s="67"/>
      <c r="BAZ32" s="67"/>
      <c r="BBA32" s="67"/>
      <c r="BBB32" s="67"/>
      <c r="BBC32" s="67"/>
      <c r="BBD32" s="67"/>
      <c r="BBE32" s="67"/>
      <c r="BBF32" s="67"/>
      <c r="BBG32" s="67"/>
      <c r="BBH32" s="67"/>
      <c r="BBI32" s="67"/>
      <c r="BBJ32" s="67"/>
      <c r="BBK32" s="67"/>
      <c r="BBL32" s="67"/>
      <c r="BBM32" s="67"/>
      <c r="BBN32" s="67"/>
      <c r="BBO32" s="67"/>
      <c r="BBP32" s="67"/>
      <c r="BBQ32" s="67"/>
      <c r="BBR32" s="67"/>
      <c r="BBS32" s="67"/>
      <c r="BBT32" s="67"/>
      <c r="BBU32" s="67"/>
      <c r="BBV32" s="67"/>
      <c r="BBW32" s="67"/>
      <c r="BBX32" s="67"/>
      <c r="BBY32" s="67"/>
      <c r="BBZ32" s="67"/>
      <c r="BCA32" s="67"/>
      <c r="BCB32" s="67"/>
      <c r="BCC32" s="67"/>
      <c r="BCD32" s="67"/>
      <c r="BCE32" s="67"/>
      <c r="BCF32" s="67"/>
      <c r="BCG32" s="67"/>
      <c r="BCH32" s="67"/>
      <c r="BCI32" s="67"/>
      <c r="BCJ32" s="67"/>
      <c r="BCK32" s="67"/>
      <c r="BCL32" s="67"/>
      <c r="BCM32" s="67"/>
      <c r="BCN32" s="67"/>
      <c r="BCO32" s="67"/>
      <c r="BCP32" s="67"/>
      <c r="BCQ32" s="67"/>
      <c r="BCR32" s="67"/>
      <c r="BCS32" s="67"/>
      <c r="BCT32" s="67"/>
      <c r="BCU32" s="67"/>
      <c r="BCV32" s="67"/>
      <c r="BCW32" s="67"/>
      <c r="BCX32" s="67"/>
      <c r="BCY32" s="67"/>
      <c r="BCZ32" s="67"/>
      <c r="BDA32" s="67"/>
      <c r="BDB32" s="67"/>
      <c r="BDC32" s="67"/>
      <c r="BDD32" s="67"/>
      <c r="BDE32" s="67"/>
      <c r="BDF32" s="67"/>
      <c r="BDG32" s="67"/>
      <c r="BDH32" s="67"/>
      <c r="BDI32" s="67"/>
      <c r="BDJ32" s="67"/>
      <c r="BDK32" s="67"/>
      <c r="BDL32" s="67"/>
      <c r="BDM32" s="67"/>
      <c r="BDN32" s="67"/>
      <c r="BDO32" s="67"/>
      <c r="BDP32" s="67"/>
      <c r="BDQ32" s="67"/>
      <c r="BDR32" s="67"/>
      <c r="BDS32" s="67"/>
      <c r="BDT32" s="67"/>
      <c r="BDU32" s="67"/>
      <c r="BDV32" s="67"/>
      <c r="BDW32" s="67"/>
      <c r="BDX32" s="67"/>
      <c r="BDY32" s="67"/>
      <c r="BDZ32" s="67"/>
      <c r="BEA32" s="67"/>
      <c r="BEB32" s="67"/>
      <c r="BEC32" s="67"/>
      <c r="BED32" s="67"/>
      <c r="BEE32" s="67"/>
      <c r="BEF32" s="67"/>
      <c r="BEG32" s="67"/>
      <c r="BEH32" s="67"/>
      <c r="BEI32" s="67"/>
      <c r="BEJ32" s="67"/>
      <c r="BEK32" s="67"/>
      <c r="BEL32" s="67"/>
      <c r="BEM32" s="67"/>
      <c r="BEN32" s="67"/>
      <c r="BEO32" s="67"/>
      <c r="BEP32" s="67"/>
      <c r="BEQ32" s="67"/>
      <c r="BER32" s="67"/>
      <c r="BES32" s="67"/>
      <c r="BET32" s="67"/>
      <c r="BEU32" s="67"/>
      <c r="BEV32" s="67"/>
      <c r="BEW32" s="67"/>
      <c r="BEX32" s="67"/>
      <c r="BEY32" s="67"/>
      <c r="BEZ32" s="67"/>
      <c r="BFA32" s="67"/>
      <c r="BFB32" s="67"/>
      <c r="BFC32" s="67"/>
      <c r="BFD32" s="67"/>
      <c r="BFE32" s="67"/>
      <c r="BFF32" s="67"/>
      <c r="BFG32" s="67"/>
      <c r="BFH32" s="67"/>
      <c r="BFI32" s="67"/>
      <c r="BFJ32" s="67"/>
      <c r="BFK32" s="67"/>
      <c r="BFL32" s="67"/>
      <c r="BFM32" s="67"/>
      <c r="BFN32" s="67"/>
      <c r="BFO32" s="67"/>
      <c r="BFP32" s="67"/>
      <c r="BFQ32" s="67"/>
      <c r="BFR32" s="67"/>
      <c r="BFS32" s="67"/>
      <c r="BFT32" s="67"/>
      <c r="BFU32" s="67"/>
      <c r="BFV32" s="67"/>
      <c r="BFW32" s="67"/>
      <c r="BFX32" s="67"/>
      <c r="BFY32" s="67"/>
      <c r="BFZ32" s="67"/>
      <c r="BGA32" s="67"/>
      <c r="BGB32" s="67"/>
      <c r="BGC32" s="67"/>
      <c r="BGD32" s="67"/>
      <c r="BGE32" s="67"/>
      <c r="BGF32" s="67"/>
      <c r="BGG32" s="67"/>
      <c r="BGH32" s="67"/>
      <c r="BGI32" s="67"/>
      <c r="BGJ32" s="67"/>
      <c r="BGK32" s="67"/>
      <c r="BGL32" s="67"/>
      <c r="BGM32" s="67"/>
      <c r="BGN32" s="67"/>
      <c r="BGO32" s="67"/>
      <c r="BGP32" s="67"/>
      <c r="BGQ32" s="67"/>
      <c r="BGR32" s="67"/>
      <c r="BGS32" s="67"/>
      <c r="BGT32" s="67"/>
      <c r="BGU32" s="67"/>
      <c r="BGV32" s="67"/>
      <c r="BGW32" s="67"/>
      <c r="BGX32" s="67"/>
      <c r="BGY32" s="67"/>
      <c r="BGZ32" s="67"/>
      <c r="BHA32" s="67"/>
      <c r="BHB32" s="67"/>
      <c r="BHC32" s="67"/>
      <c r="BHD32" s="67"/>
      <c r="BHE32" s="67"/>
      <c r="BHF32" s="67"/>
      <c r="BHG32" s="67"/>
      <c r="BHH32" s="67"/>
      <c r="BHI32" s="67"/>
      <c r="BHJ32" s="67"/>
      <c r="BHK32" s="67"/>
      <c r="BHL32" s="67"/>
      <c r="BHM32" s="67"/>
      <c r="BHN32" s="67"/>
      <c r="BHO32" s="67"/>
      <c r="BHP32" s="67"/>
      <c r="BHQ32" s="67"/>
      <c r="BHR32" s="67"/>
      <c r="BHS32" s="67"/>
      <c r="BHT32" s="67"/>
      <c r="BHU32" s="67"/>
      <c r="BHV32" s="67"/>
      <c r="BHW32" s="67"/>
      <c r="BHX32" s="67"/>
      <c r="BHY32" s="67"/>
      <c r="BHZ32" s="67"/>
      <c r="BIA32" s="67"/>
      <c r="BIB32" s="67"/>
      <c r="BIC32" s="67"/>
      <c r="BID32" s="67"/>
      <c r="BIE32" s="67"/>
      <c r="BIF32" s="67"/>
      <c r="BIG32" s="67"/>
      <c r="BIH32" s="67"/>
      <c r="BII32" s="67"/>
      <c r="BIJ32" s="67"/>
      <c r="BIK32" s="67"/>
      <c r="BIL32" s="67"/>
      <c r="BIM32" s="67"/>
      <c r="BIN32" s="67"/>
      <c r="BIO32" s="67"/>
      <c r="BIP32" s="67"/>
      <c r="BIQ32" s="67"/>
      <c r="BIR32" s="67"/>
      <c r="BIS32" s="67"/>
      <c r="BIT32" s="67"/>
      <c r="BIU32" s="67"/>
      <c r="BIV32" s="67"/>
      <c r="BIW32" s="67"/>
      <c r="BIX32" s="67"/>
      <c r="BIY32" s="67"/>
      <c r="BIZ32" s="67"/>
      <c r="BJA32" s="67"/>
      <c r="BJB32" s="67"/>
      <c r="BJC32" s="67"/>
      <c r="BJD32" s="67"/>
      <c r="BJE32" s="67"/>
      <c r="BJF32" s="67"/>
      <c r="BJG32" s="67"/>
      <c r="BJH32" s="67"/>
      <c r="BJI32" s="67"/>
      <c r="BJJ32" s="67"/>
      <c r="BJK32" s="67"/>
      <c r="BJL32" s="67"/>
      <c r="BJM32" s="67"/>
      <c r="BJN32" s="67"/>
      <c r="BJO32" s="67"/>
      <c r="BJP32" s="67"/>
      <c r="BJQ32" s="67"/>
      <c r="BJR32" s="67"/>
      <c r="BJS32" s="67"/>
      <c r="BJT32" s="67"/>
      <c r="BJU32" s="67"/>
      <c r="BJV32" s="67"/>
      <c r="BJW32" s="67"/>
      <c r="BJX32" s="67"/>
      <c r="BJY32" s="67"/>
      <c r="BJZ32" s="67"/>
      <c r="BKA32" s="67"/>
      <c r="BKB32" s="67"/>
      <c r="BKC32" s="67"/>
      <c r="BKD32" s="67"/>
      <c r="BKE32" s="67"/>
      <c r="BKF32" s="67"/>
      <c r="BKG32" s="67"/>
      <c r="BKH32" s="67"/>
      <c r="BKI32" s="67"/>
      <c r="BKJ32" s="67"/>
      <c r="BKK32" s="67"/>
      <c r="BKL32" s="67"/>
      <c r="BKM32" s="67"/>
      <c r="BKN32" s="67"/>
      <c r="BKO32" s="67"/>
      <c r="BKP32" s="67"/>
      <c r="BKQ32" s="67"/>
      <c r="BKR32" s="67"/>
      <c r="BKS32" s="67"/>
      <c r="BKT32" s="67"/>
      <c r="BKU32" s="67"/>
      <c r="BKV32" s="67"/>
      <c r="BKW32" s="67"/>
      <c r="BKX32" s="67"/>
      <c r="BKY32" s="67"/>
      <c r="BKZ32" s="67"/>
      <c r="BLA32" s="67"/>
      <c r="BLB32" s="67"/>
      <c r="BLC32" s="67"/>
      <c r="BLD32" s="67"/>
      <c r="BLE32" s="67"/>
      <c r="BLF32" s="67"/>
      <c r="BLG32" s="67"/>
      <c r="BLH32" s="67"/>
      <c r="BLI32" s="67"/>
      <c r="BLJ32" s="67"/>
      <c r="BLK32" s="67"/>
      <c r="BLL32" s="67"/>
      <c r="BLM32" s="67"/>
      <c r="BLN32" s="67"/>
      <c r="BLO32" s="67"/>
      <c r="BLP32" s="67"/>
      <c r="BLQ32" s="67"/>
      <c r="BLR32" s="67"/>
      <c r="BLS32" s="67"/>
      <c r="BLT32" s="67"/>
      <c r="BLU32" s="67"/>
      <c r="BLV32" s="67"/>
      <c r="BLW32" s="67"/>
      <c r="BLX32" s="67"/>
      <c r="BLY32" s="67"/>
      <c r="BLZ32" s="67"/>
      <c r="BMA32" s="67"/>
      <c r="BMB32" s="67"/>
      <c r="BMC32" s="67"/>
      <c r="BMD32" s="67"/>
      <c r="BME32" s="67"/>
      <c r="BMF32" s="67"/>
      <c r="BMG32" s="67"/>
      <c r="BMH32" s="67"/>
      <c r="BMI32" s="67"/>
      <c r="BMJ32" s="67"/>
      <c r="BMK32" s="67"/>
      <c r="BML32" s="67"/>
      <c r="BMM32" s="67"/>
      <c r="BMN32" s="67"/>
      <c r="BMO32" s="67"/>
      <c r="BMP32" s="67"/>
      <c r="BMQ32" s="67"/>
      <c r="BMR32" s="67"/>
      <c r="BMS32" s="67"/>
      <c r="BMT32" s="67"/>
      <c r="BMU32" s="67"/>
      <c r="BMV32" s="67"/>
      <c r="BMW32" s="67"/>
      <c r="BMX32" s="67"/>
      <c r="BMY32" s="67"/>
      <c r="BMZ32" s="67"/>
      <c r="BNA32" s="67"/>
      <c r="BNB32" s="67"/>
      <c r="BNC32" s="67"/>
      <c r="BND32" s="67"/>
      <c r="BNE32" s="67"/>
      <c r="BNF32" s="67"/>
      <c r="BNG32" s="67"/>
      <c r="BNH32" s="67"/>
      <c r="BNI32" s="67"/>
      <c r="BNJ32" s="67"/>
      <c r="BNK32" s="67"/>
      <c r="BNL32" s="67"/>
      <c r="BNM32" s="67"/>
      <c r="BNN32" s="67"/>
      <c r="BNO32" s="67"/>
      <c r="BNP32" s="67"/>
      <c r="BNQ32" s="67"/>
      <c r="BNR32" s="67"/>
      <c r="BNS32" s="67"/>
      <c r="BNT32" s="67"/>
      <c r="BNU32" s="67"/>
      <c r="BNV32" s="67"/>
      <c r="BNW32" s="67"/>
      <c r="BNX32" s="67"/>
      <c r="BNY32" s="67"/>
      <c r="BNZ32" s="67"/>
      <c r="BOA32" s="67"/>
      <c r="BOB32" s="67"/>
      <c r="BOC32" s="67"/>
      <c r="BOD32" s="67"/>
      <c r="BOE32" s="67"/>
      <c r="BOF32" s="67"/>
      <c r="BOG32" s="67"/>
      <c r="BOH32" s="67"/>
      <c r="BOI32" s="67"/>
      <c r="BOJ32" s="67"/>
      <c r="BOK32" s="67"/>
      <c r="BOL32" s="67"/>
      <c r="BOM32" s="67"/>
      <c r="BON32" s="67"/>
      <c r="BOO32" s="67"/>
      <c r="BOP32" s="67"/>
      <c r="BOQ32" s="67"/>
      <c r="BOR32" s="67"/>
      <c r="BOS32" s="67"/>
      <c r="BOT32" s="67"/>
      <c r="BOU32" s="67"/>
      <c r="BOV32" s="67"/>
      <c r="BOW32" s="67"/>
      <c r="BOX32" s="67"/>
      <c r="BOY32" s="67"/>
      <c r="BOZ32" s="67"/>
      <c r="BPA32" s="67"/>
      <c r="BPB32" s="67"/>
      <c r="BPC32" s="67"/>
      <c r="BPD32" s="67"/>
      <c r="BPE32" s="67"/>
      <c r="BPF32" s="67"/>
      <c r="BPG32" s="67"/>
      <c r="BPH32" s="67"/>
      <c r="BPI32" s="67"/>
      <c r="BPJ32" s="67"/>
      <c r="BPK32" s="67"/>
      <c r="BPL32" s="67"/>
      <c r="BPM32" s="67"/>
      <c r="BPN32" s="67"/>
      <c r="BPO32" s="67"/>
      <c r="BPP32" s="67"/>
      <c r="BPQ32" s="67"/>
      <c r="BPR32" s="67"/>
      <c r="BPS32" s="67"/>
      <c r="BPT32" s="67"/>
      <c r="BPU32" s="67"/>
      <c r="BPV32" s="67"/>
      <c r="BPW32" s="67"/>
      <c r="BPX32" s="67"/>
      <c r="BPY32" s="67"/>
      <c r="BPZ32" s="67"/>
      <c r="BQA32" s="67"/>
      <c r="BQB32" s="67"/>
      <c r="BQC32" s="67"/>
      <c r="BQD32" s="67"/>
      <c r="BQE32" s="67"/>
      <c r="BQF32" s="67"/>
      <c r="BQG32" s="67"/>
      <c r="BQH32" s="67"/>
      <c r="BQI32" s="67"/>
      <c r="BQJ32" s="67"/>
      <c r="BQK32" s="67"/>
      <c r="BQL32" s="67"/>
      <c r="BQM32" s="67"/>
      <c r="BQN32" s="67"/>
      <c r="BQO32" s="67"/>
      <c r="BQP32" s="67"/>
      <c r="BQQ32" s="67"/>
      <c r="BQR32" s="67"/>
      <c r="BQS32" s="67"/>
      <c r="BQT32" s="67"/>
      <c r="BQU32" s="67"/>
      <c r="BQV32" s="67"/>
      <c r="BQW32" s="67"/>
      <c r="BQX32" s="67"/>
      <c r="BQY32" s="67"/>
      <c r="BQZ32" s="67"/>
      <c r="BRA32" s="67"/>
      <c r="BRB32" s="67"/>
      <c r="BRC32" s="67"/>
      <c r="BRD32" s="67"/>
      <c r="BRE32" s="67"/>
      <c r="BRF32" s="67"/>
      <c r="BRG32" s="67"/>
      <c r="BRH32" s="67"/>
      <c r="BRI32" s="67"/>
      <c r="BRJ32" s="67"/>
      <c r="BRK32" s="67"/>
      <c r="BRL32" s="67"/>
      <c r="BRM32" s="67"/>
      <c r="BRN32" s="67"/>
      <c r="BRO32" s="67"/>
      <c r="BRP32" s="67"/>
      <c r="BRQ32" s="67"/>
      <c r="BRR32" s="67"/>
      <c r="BRS32" s="67"/>
      <c r="BRT32" s="67"/>
      <c r="BRU32" s="67"/>
      <c r="BRV32" s="67"/>
      <c r="BRW32" s="67"/>
      <c r="BRX32" s="67"/>
      <c r="BRY32" s="67"/>
      <c r="BRZ32" s="67"/>
      <c r="BSA32" s="67"/>
      <c r="BSB32" s="67"/>
      <c r="BSC32" s="67"/>
      <c r="BSD32" s="67"/>
      <c r="BSE32" s="67"/>
      <c r="BSF32" s="67"/>
      <c r="BSG32" s="67"/>
      <c r="BSH32" s="67"/>
      <c r="BSI32" s="67"/>
      <c r="BSJ32" s="67"/>
      <c r="BSK32" s="67"/>
      <c r="BSL32" s="67"/>
      <c r="BSM32" s="67"/>
      <c r="BSN32" s="67"/>
      <c r="BSO32" s="67"/>
      <c r="BSP32" s="67"/>
      <c r="BSQ32" s="67"/>
      <c r="BSR32" s="67"/>
      <c r="BSS32" s="67"/>
      <c r="BST32" s="67"/>
      <c r="BSU32" s="67"/>
      <c r="BSV32" s="67"/>
      <c r="BSW32" s="67"/>
      <c r="BSX32" s="67"/>
      <c r="BSY32" s="67"/>
      <c r="BSZ32" s="67"/>
      <c r="BTA32" s="67"/>
      <c r="BTB32" s="67"/>
      <c r="BTC32" s="67"/>
      <c r="BTD32" s="67"/>
      <c r="BTE32" s="67"/>
      <c r="BTF32" s="67"/>
      <c r="BTG32" s="67"/>
      <c r="BTH32" s="67"/>
      <c r="BTI32" s="67"/>
      <c r="BTJ32" s="67"/>
      <c r="BTK32" s="67"/>
      <c r="BTL32" s="67"/>
      <c r="BTM32" s="67"/>
      <c r="BTN32" s="67"/>
      <c r="BTO32" s="67"/>
      <c r="BTP32" s="67"/>
      <c r="BTQ32" s="67"/>
      <c r="BTR32" s="67"/>
      <c r="BTS32" s="67"/>
      <c r="BTT32" s="67"/>
      <c r="BTU32" s="67"/>
      <c r="BTV32" s="67"/>
      <c r="BTW32" s="67"/>
      <c r="BTX32" s="67"/>
      <c r="BTY32" s="67"/>
      <c r="BTZ32" s="67"/>
      <c r="BUA32" s="67"/>
      <c r="BUB32" s="67"/>
      <c r="BUC32" s="67"/>
      <c r="BUD32" s="67"/>
      <c r="BUE32" s="67"/>
      <c r="BUF32" s="67"/>
      <c r="BUG32" s="67"/>
      <c r="BUH32" s="67"/>
      <c r="BUI32" s="67"/>
      <c r="BUJ32" s="67"/>
      <c r="BUK32" s="67"/>
      <c r="BUL32" s="67"/>
      <c r="BUM32" s="67"/>
      <c r="BUN32" s="67"/>
      <c r="BUO32" s="67"/>
      <c r="BUP32" s="67"/>
      <c r="BUQ32" s="67"/>
      <c r="BUR32" s="67"/>
      <c r="BUS32" s="67"/>
      <c r="BUT32" s="67"/>
      <c r="BUU32" s="67"/>
      <c r="BUV32" s="67"/>
      <c r="BUW32" s="67"/>
      <c r="BUX32" s="67"/>
      <c r="BUY32" s="67"/>
      <c r="BUZ32" s="67"/>
      <c r="BVA32" s="67"/>
      <c r="BVB32" s="67"/>
      <c r="BVC32" s="67"/>
      <c r="BVD32" s="67"/>
      <c r="BVE32" s="67"/>
      <c r="BVF32" s="67"/>
      <c r="BVG32" s="67"/>
      <c r="BVH32" s="67"/>
      <c r="BVI32" s="67"/>
      <c r="BVJ32" s="67"/>
      <c r="BVK32" s="67"/>
      <c r="BVL32" s="67"/>
      <c r="BVM32" s="67"/>
      <c r="BVN32" s="67"/>
      <c r="BVO32" s="67"/>
      <c r="BVP32" s="67"/>
      <c r="BVQ32" s="67"/>
      <c r="BVR32" s="67"/>
      <c r="BVS32" s="67"/>
      <c r="BVT32" s="67"/>
      <c r="BVU32" s="67"/>
      <c r="BVV32" s="67"/>
      <c r="BVW32" s="67"/>
      <c r="BVX32" s="67"/>
      <c r="BVY32" s="67"/>
      <c r="BVZ32" s="67"/>
      <c r="BWA32" s="67"/>
      <c r="BWB32" s="67"/>
      <c r="BWC32" s="67"/>
      <c r="BWD32" s="67"/>
      <c r="BWE32" s="67"/>
      <c r="BWF32" s="67"/>
      <c r="BWG32" s="67"/>
      <c r="BWH32" s="67"/>
      <c r="BWI32" s="67"/>
      <c r="BWJ32" s="67"/>
      <c r="BWK32" s="67"/>
      <c r="BWL32" s="67"/>
      <c r="BWM32" s="67"/>
      <c r="BWN32" s="67"/>
      <c r="BWO32" s="67"/>
    </row>
    <row r="33" spans="1:1965" s="68" customFormat="1" ht="63">
      <c r="A33" s="77">
        <v>63</v>
      </c>
      <c r="B33" s="93" t="s">
        <v>473</v>
      </c>
      <c r="C33" s="87" t="s">
        <v>474</v>
      </c>
      <c r="D33" s="79" t="s">
        <v>475</v>
      </c>
      <c r="E33" s="80">
        <v>17000</v>
      </c>
      <c r="F33" s="80">
        <v>18000</v>
      </c>
      <c r="G33" s="80">
        <v>0</v>
      </c>
      <c r="H33" s="80">
        <v>0</v>
      </c>
      <c r="I33" s="80">
        <v>0</v>
      </c>
      <c r="J33" s="80">
        <v>0</v>
      </c>
      <c r="K33" s="80">
        <v>0</v>
      </c>
      <c r="L33" s="80">
        <v>0</v>
      </c>
      <c r="M33" s="80">
        <v>0</v>
      </c>
      <c r="N33" s="81">
        <v>0</v>
      </c>
      <c r="O33" s="82">
        <f t="shared" si="2"/>
        <v>35000</v>
      </c>
      <c r="P33" s="84"/>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c r="JN33" s="67"/>
      <c r="JO33" s="67"/>
      <c r="JP33" s="67"/>
      <c r="JQ33" s="67"/>
      <c r="JR33" s="67"/>
      <c r="JS33" s="67"/>
      <c r="JT33" s="67"/>
      <c r="JU33" s="67"/>
      <c r="JV33" s="67"/>
      <c r="JW33" s="67"/>
      <c r="JX33" s="67"/>
      <c r="JY33" s="67"/>
      <c r="JZ33" s="67"/>
      <c r="KA33" s="67"/>
      <c r="KB33" s="67"/>
      <c r="KC33" s="67"/>
      <c r="KD33" s="67"/>
      <c r="KE33" s="67"/>
      <c r="KF33" s="67"/>
      <c r="KG33" s="67"/>
      <c r="KH33" s="67"/>
      <c r="KI33" s="67"/>
      <c r="KJ33" s="67"/>
      <c r="KK33" s="67"/>
      <c r="KL33" s="67"/>
      <c r="KM33" s="67"/>
      <c r="KN33" s="67"/>
      <c r="KO33" s="67"/>
      <c r="KP33" s="67"/>
      <c r="KQ33" s="67"/>
      <c r="KR33" s="67"/>
      <c r="KS33" s="67"/>
      <c r="KT33" s="67"/>
      <c r="KU33" s="67"/>
      <c r="KV33" s="67"/>
      <c r="KW33" s="67"/>
      <c r="KX33" s="67"/>
      <c r="KY33" s="67"/>
      <c r="KZ33" s="67"/>
      <c r="LA33" s="67"/>
      <c r="LB33" s="67"/>
      <c r="LC33" s="67"/>
      <c r="LD33" s="67"/>
      <c r="LE33" s="67"/>
      <c r="LF33" s="67"/>
      <c r="LG33" s="67"/>
      <c r="LH33" s="67"/>
      <c r="LI33" s="67"/>
      <c r="LJ33" s="67"/>
      <c r="LK33" s="67"/>
      <c r="LL33" s="67"/>
      <c r="LM33" s="67"/>
      <c r="LN33" s="67"/>
      <c r="LO33" s="67"/>
      <c r="LP33" s="67"/>
      <c r="LQ33" s="67"/>
      <c r="LR33" s="67"/>
      <c r="LS33" s="67"/>
      <c r="LT33" s="67"/>
      <c r="LU33" s="67"/>
      <c r="LV33" s="67"/>
      <c r="LW33" s="67"/>
      <c r="LX33" s="67"/>
      <c r="LY33" s="67"/>
      <c r="LZ33" s="67"/>
      <c r="MA33" s="67"/>
      <c r="MB33" s="67"/>
      <c r="MC33" s="67"/>
      <c r="MD33" s="67"/>
      <c r="ME33" s="67"/>
      <c r="MF33" s="67"/>
      <c r="MG33" s="67"/>
      <c r="MH33" s="67"/>
      <c r="MI33" s="67"/>
      <c r="MJ33" s="67"/>
      <c r="MK33" s="67"/>
      <c r="ML33" s="67"/>
      <c r="MM33" s="67"/>
      <c r="MN33" s="67"/>
      <c r="MO33" s="67"/>
      <c r="MP33" s="67"/>
      <c r="MQ33" s="67"/>
      <c r="MR33" s="67"/>
      <c r="MS33" s="67"/>
      <c r="MT33" s="67"/>
      <c r="MU33" s="67"/>
      <c r="MV33" s="67"/>
      <c r="MW33" s="67"/>
      <c r="MX33" s="67"/>
      <c r="MY33" s="67"/>
      <c r="MZ33" s="67"/>
      <c r="NA33" s="67"/>
      <c r="NB33" s="67"/>
      <c r="NC33" s="67"/>
      <c r="ND33" s="67"/>
      <c r="NE33" s="67"/>
      <c r="NF33" s="67"/>
      <c r="NG33" s="67"/>
      <c r="NH33" s="67"/>
      <c r="NI33" s="67"/>
      <c r="NJ33" s="67"/>
      <c r="NK33" s="67"/>
      <c r="NL33" s="67"/>
      <c r="NM33" s="67"/>
      <c r="NN33" s="67"/>
      <c r="NO33" s="67"/>
      <c r="NP33" s="67"/>
      <c r="NQ33" s="67"/>
      <c r="NR33" s="67"/>
      <c r="NS33" s="67"/>
      <c r="NT33" s="67"/>
      <c r="NU33" s="67"/>
      <c r="NV33" s="67"/>
      <c r="NW33" s="67"/>
      <c r="NX33" s="67"/>
      <c r="NY33" s="67"/>
      <c r="NZ33" s="67"/>
      <c r="OA33" s="67"/>
      <c r="OB33" s="67"/>
      <c r="OC33" s="67"/>
      <c r="OD33" s="67"/>
      <c r="OE33" s="67"/>
      <c r="OF33" s="67"/>
      <c r="OG33" s="67"/>
      <c r="OH33" s="67"/>
      <c r="OI33" s="67"/>
      <c r="OJ33" s="67"/>
      <c r="OK33" s="67"/>
      <c r="OL33" s="67"/>
      <c r="OM33" s="67"/>
      <c r="ON33" s="67"/>
      <c r="OO33" s="67"/>
      <c r="OP33" s="67"/>
      <c r="OQ33" s="67"/>
      <c r="OR33" s="67"/>
      <c r="OS33" s="67"/>
      <c r="OT33" s="67"/>
      <c r="OU33" s="67"/>
      <c r="OV33" s="67"/>
      <c r="OW33" s="67"/>
      <c r="OX33" s="67"/>
      <c r="OY33" s="67"/>
      <c r="OZ33" s="67"/>
      <c r="PA33" s="67"/>
      <c r="PB33" s="67"/>
      <c r="PC33" s="67"/>
      <c r="PD33" s="67"/>
      <c r="PE33" s="67"/>
      <c r="PF33" s="67"/>
      <c r="PG33" s="67"/>
      <c r="PH33" s="67"/>
      <c r="PI33" s="67"/>
      <c r="PJ33" s="67"/>
      <c r="PK33" s="67"/>
      <c r="PL33" s="67"/>
      <c r="PM33" s="67"/>
      <c r="PN33" s="67"/>
      <c r="PO33" s="67"/>
      <c r="PP33" s="67"/>
      <c r="PQ33" s="67"/>
      <c r="PR33" s="67"/>
      <c r="PS33" s="67"/>
      <c r="PT33" s="67"/>
      <c r="PU33" s="67"/>
      <c r="PV33" s="67"/>
      <c r="PW33" s="67"/>
      <c r="PX33" s="67"/>
      <c r="PY33" s="67"/>
      <c r="PZ33" s="67"/>
      <c r="QA33" s="67"/>
      <c r="QB33" s="67"/>
      <c r="QC33" s="67"/>
      <c r="QD33" s="67"/>
      <c r="QE33" s="67"/>
      <c r="QF33" s="67"/>
      <c r="QG33" s="67"/>
      <c r="QH33" s="67"/>
      <c r="QI33" s="67"/>
      <c r="QJ33" s="67"/>
      <c r="QK33" s="67"/>
      <c r="QL33" s="67"/>
      <c r="QM33" s="67"/>
      <c r="QN33" s="67"/>
      <c r="QO33" s="67"/>
      <c r="QP33" s="67"/>
      <c r="QQ33" s="67"/>
      <c r="QR33" s="67"/>
      <c r="QS33" s="67"/>
      <c r="QT33" s="67"/>
      <c r="QU33" s="67"/>
      <c r="QV33" s="67"/>
      <c r="QW33" s="67"/>
      <c r="QX33" s="67"/>
      <c r="QY33" s="67"/>
      <c r="QZ33" s="67"/>
      <c r="RA33" s="67"/>
      <c r="RB33" s="67"/>
      <c r="RC33" s="67"/>
      <c r="RD33" s="67"/>
      <c r="RE33" s="67"/>
      <c r="RF33" s="67"/>
      <c r="RG33" s="67"/>
      <c r="RH33" s="67"/>
      <c r="RI33" s="67"/>
      <c r="RJ33" s="67"/>
      <c r="RK33" s="67"/>
      <c r="RL33" s="67"/>
      <c r="RM33" s="67"/>
      <c r="RN33" s="67"/>
      <c r="RO33" s="67"/>
      <c r="RP33" s="67"/>
      <c r="RQ33" s="67"/>
      <c r="RR33" s="67"/>
      <c r="RS33" s="67"/>
      <c r="RT33" s="67"/>
      <c r="RU33" s="67"/>
      <c r="RV33" s="67"/>
      <c r="RW33" s="67"/>
      <c r="RX33" s="67"/>
      <c r="RY33" s="67"/>
      <c r="RZ33" s="67"/>
      <c r="SA33" s="67"/>
      <c r="SB33" s="67"/>
      <c r="SC33" s="67"/>
      <c r="SD33" s="67"/>
      <c r="SE33" s="67"/>
      <c r="SF33" s="67"/>
      <c r="SG33" s="67"/>
      <c r="SH33" s="67"/>
      <c r="SI33" s="67"/>
      <c r="SJ33" s="67"/>
      <c r="SK33" s="67"/>
      <c r="SL33" s="67"/>
      <c r="SM33" s="67"/>
      <c r="SN33" s="67"/>
      <c r="SO33" s="67"/>
      <c r="SP33" s="67"/>
      <c r="SQ33" s="67"/>
      <c r="SR33" s="67"/>
      <c r="SS33" s="67"/>
      <c r="ST33" s="67"/>
      <c r="SU33" s="67"/>
      <c r="SV33" s="67"/>
      <c r="SW33" s="67"/>
      <c r="SX33" s="67"/>
      <c r="SY33" s="67"/>
      <c r="SZ33" s="67"/>
      <c r="TA33" s="67"/>
      <c r="TB33" s="67"/>
      <c r="TC33" s="67"/>
      <c r="TD33" s="67"/>
      <c r="TE33" s="67"/>
      <c r="TF33" s="67"/>
      <c r="TG33" s="67"/>
      <c r="TH33" s="67"/>
      <c r="TI33" s="67"/>
      <c r="TJ33" s="67"/>
      <c r="TK33" s="67"/>
      <c r="TL33" s="67"/>
      <c r="TM33" s="67"/>
      <c r="TN33" s="67"/>
      <c r="TO33" s="67"/>
      <c r="TP33" s="67"/>
      <c r="TQ33" s="67"/>
      <c r="TR33" s="67"/>
      <c r="TS33" s="67"/>
      <c r="TT33" s="67"/>
      <c r="TU33" s="67"/>
      <c r="TV33" s="67"/>
      <c r="TW33" s="67"/>
      <c r="TX33" s="67"/>
      <c r="TY33" s="67"/>
      <c r="TZ33" s="67"/>
      <c r="UA33" s="67"/>
      <c r="UB33" s="67"/>
      <c r="UC33" s="67"/>
      <c r="UD33" s="67"/>
      <c r="UE33" s="67"/>
      <c r="UF33" s="67"/>
      <c r="UG33" s="67"/>
      <c r="UH33" s="67"/>
      <c r="UI33" s="67"/>
      <c r="UJ33" s="67"/>
      <c r="UK33" s="67"/>
      <c r="UL33" s="67"/>
      <c r="UM33" s="67"/>
      <c r="UN33" s="67"/>
      <c r="UO33" s="67"/>
      <c r="UP33" s="67"/>
      <c r="UQ33" s="67"/>
      <c r="UR33" s="67"/>
      <c r="US33" s="67"/>
      <c r="UT33" s="67"/>
      <c r="UU33" s="67"/>
      <c r="UV33" s="67"/>
      <c r="UW33" s="67"/>
      <c r="UX33" s="67"/>
      <c r="UY33" s="67"/>
      <c r="UZ33" s="67"/>
      <c r="VA33" s="67"/>
      <c r="VB33" s="67"/>
      <c r="VC33" s="67"/>
      <c r="VD33" s="67"/>
      <c r="VE33" s="67"/>
      <c r="VF33" s="67"/>
      <c r="VG33" s="67"/>
      <c r="VH33" s="67"/>
      <c r="VI33" s="67"/>
      <c r="VJ33" s="67"/>
      <c r="VK33" s="67"/>
      <c r="VL33" s="67"/>
      <c r="VM33" s="67"/>
      <c r="VN33" s="67"/>
      <c r="VO33" s="67"/>
      <c r="VP33" s="67"/>
      <c r="VQ33" s="67"/>
      <c r="VR33" s="67"/>
      <c r="VS33" s="67"/>
      <c r="VT33" s="67"/>
      <c r="VU33" s="67"/>
      <c r="VV33" s="67"/>
      <c r="VW33" s="67"/>
      <c r="VX33" s="67"/>
      <c r="VY33" s="67"/>
      <c r="VZ33" s="67"/>
      <c r="WA33" s="67"/>
      <c r="WB33" s="67"/>
      <c r="WC33" s="67"/>
      <c r="WD33" s="67"/>
      <c r="WE33" s="67"/>
      <c r="WF33" s="67"/>
      <c r="WG33" s="67"/>
      <c r="WH33" s="67"/>
      <c r="WI33" s="67"/>
      <c r="WJ33" s="67"/>
      <c r="WK33" s="67"/>
      <c r="WL33" s="67"/>
      <c r="WM33" s="67"/>
      <c r="WN33" s="67"/>
      <c r="WO33" s="67"/>
      <c r="WP33" s="67"/>
      <c r="WQ33" s="67"/>
      <c r="WR33" s="67"/>
      <c r="WS33" s="67"/>
      <c r="WT33" s="67"/>
      <c r="WU33" s="67"/>
      <c r="WV33" s="67"/>
      <c r="WW33" s="67"/>
      <c r="WX33" s="67"/>
      <c r="WY33" s="67"/>
      <c r="WZ33" s="67"/>
      <c r="XA33" s="67"/>
      <c r="XB33" s="67"/>
      <c r="XC33" s="67"/>
      <c r="XD33" s="67"/>
      <c r="XE33" s="67"/>
      <c r="XF33" s="67"/>
      <c r="XG33" s="67"/>
      <c r="XH33" s="67"/>
      <c r="XI33" s="67"/>
      <c r="XJ33" s="67"/>
      <c r="XK33" s="67"/>
      <c r="XL33" s="67"/>
      <c r="XM33" s="67"/>
      <c r="XN33" s="67"/>
      <c r="XO33" s="67"/>
      <c r="XP33" s="67"/>
      <c r="XQ33" s="67"/>
      <c r="XR33" s="67"/>
      <c r="XS33" s="67"/>
      <c r="XT33" s="67"/>
      <c r="XU33" s="67"/>
      <c r="XV33" s="67"/>
      <c r="XW33" s="67"/>
      <c r="XX33" s="67"/>
      <c r="XY33" s="67"/>
      <c r="XZ33" s="67"/>
      <c r="YA33" s="67"/>
      <c r="YB33" s="67"/>
      <c r="YC33" s="67"/>
      <c r="YD33" s="67"/>
      <c r="YE33" s="67"/>
      <c r="YF33" s="67"/>
      <c r="YG33" s="67"/>
      <c r="YH33" s="67"/>
      <c r="YI33" s="67"/>
      <c r="YJ33" s="67"/>
      <c r="YK33" s="67"/>
      <c r="YL33" s="67"/>
      <c r="YM33" s="67"/>
      <c r="YN33" s="67"/>
      <c r="YO33" s="67"/>
      <c r="YP33" s="67"/>
      <c r="YQ33" s="67"/>
      <c r="YR33" s="67"/>
      <c r="YS33" s="67"/>
      <c r="YT33" s="67"/>
      <c r="YU33" s="67"/>
      <c r="YV33" s="67"/>
      <c r="YW33" s="67"/>
      <c r="YX33" s="67"/>
      <c r="YY33" s="67"/>
      <c r="YZ33" s="67"/>
      <c r="ZA33" s="67"/>
      <c r="ZB33" s="67"/>
      <c r="ZC33" s="67"/>
      <c r="ZD33" s="67"/>
      <c r="ZE33" s="67"/>
      <c r="ZF33" s="67"/>
      <c r="ZG33" s="67"/>
      <c r="ZH33" s="67"/>
      <c r="ZI33" s="67"/>
      <c r="ZJ33" s="67"/>
      <c r="ZK33" s="67"/>
      <c r="ZL33" s="67"/>
      <c r="ZM33" s="67"/>
      <c r="ZN33" s="67"/>
      <c r="ZO33" s="67"/>
      <c r="ZP33" s="67"/>
      <c r="ZQ33" s="67"/>
      <c r="ZR33" s="67"/>
      <c r="ZS33" s="67"/>
      <c r="ZT33" s="67"/>
      <c r="ZU33" s="67"/>
      <c r="ZV33" s="67"/>
      <c r="ZW33" s="67"/>
      <c r="ZX33" s="67"/>
      <c r="ZY33" s="67"/>
      <c r="ZZ33" s="67"/>
      <c r="AAA33" s="67"/>
      <c r="AAB33" s="67"/>
      <c r="AAC33" s="67"/>
      <c r="AAD33" s="67"/>
      <c r="AAE33" s="67"/>
      <c r="AAF33" s="67"/>
      <c r="AAG33" s="67"/>
      <c r="AAH33" s="67"/>
      <c r="AAI33" s="67"/>
      <c r="AAJ33" s="67"/>
      <c r="AAK33" s="67"/>
      <c r="AAL33" s="67"/>
      <c r="AAM33" s="67"/>
      <c r="AAN33" s="67"/>
      <c r="AAO33" s="67"/>
      <c r="AAP33" s="67"/>
      <c r="AAQ33" s="67"/>
      <c r="AAR33" s="67"/>
      <c r="AAS33" s="67"/>
      <c r="AAT33" s="67"/>
      <c r="AAU33" s="67"/>
      <c r="AAV33" s="67"/>
      <c r="AAW33" s="67"/>
      <c r="AAX33" s="67"/>
      <c r="AAY33" s="67"/>
      <c r="AAZ33" s="67"/>
      <c r="ABA33" s="67"/>
      <c r="ABB33" s="67"/>
      <c r="ABC33" s="67"/>
      <c r="ABD33" s="67"/>
      <c r="ABE33" s="67"/>
      <c r="ABF33" s="67"/>
      <c r="ABG33" s="67"/>
      <c r="ABH33" s="67"/>
      <c r="ABI33" s="67"/>
      <c r="ABJ33" s="67"/>
      <c r="ABK33" s="67"/>
      <c r="ABL33" s="67"/>
      <c r="ABM33" s="67"/>
      <c r="ABN33" s="67"/>
      <c r="ABO33" s="67"/>
      <c r="ABP33" s="67"/>
      <c r="ABQ33" s="67"/>
      <c r="ABR33" s="67"/>
      <c r="ABS33" s="67"/>
      <c r="ABT33" s="67"/>
      <c r="ABU33" s="67"/>
      <c r="ABV33" s="67"/>
      <c r="ABW33" s="67"/>
      <c r="ABX33" s="67"/>
      <c r="ABY33" s="67"/>
      <c r="ABZ33" s="67"/>
      <c r="ACA33" s="67"/>
      <c r="ACB33" s="67"/>
      <c r="ACC33" s="67"/>
      <c r="ACD33" s="67"/>
      <c r="ACE33" s="67"/>
      <c r="ACF33" s="67"/>
      <c r="ACG33" s="67"/>
      <c r="ACH33" s="67"/>
      <c r="ACI33" s="67"/>
      <c r="ACJ33" s="67"/>
      <c r="ACK33" s="67"/>
      <c r="ACL33" s="67"/>
      <c r="ACM33" s="67"/>
      <c r="ACN33" s="67"/>
      <c r="ACO33" s="67"/>
      <c r="ACP33" s="67"/>
      <c r="ACQ33" s="67"/>
      <c r="ACR33" s="67"/>
      <c r="ACS33" s="67"/>
      <c r="ACT33" s="67"/>
      <c r="ACU33" s="67"/>
      <c r="ACV33" s="67"/>
      <c r="ACW33" s="67"/>
      <c r="ACX33" s="67"/>
      <c r="ACY33" s="67"/>
      <c r="ACZ33" s="67"/>
      <c r="ADA33" s="67"/>
      <c r="ADB33" s="67"/>
      <c r="ADC33" s="67"/>
      <c r="ADD33" s="67"/>
      <c r="ADE33" s="67"/>
      <c r="ADF33" s="67"/>
      <c r="ADG33" s="67"/>
      <c r="ADH33" s="67"/>
      <c r="ADI33" s="67"/>
      <c r="ADJ33" s="67"/>
      <c r="ADK33" s="67"/>
      <c r="ADL33" s="67"/>
      <c r="ADM33" s="67"/>
      <c r="ADN33" s="67"/>
      <c r="ADO33" s="67"/>
      <c r="ADP33" s="67"/>
      <c r="ADQ33" s="67"/>
      <c r="ADR33" s="67"/>
      <c r="ADS33" s="67"/>
      <c r="ADT33" s="67"/>
      <c r="ADU33" s="67"/>
      <c r="ADV33" s="67"/>
      <c r="ADW33" s="67"/>
      <c r="ADX33" s="67"/>
      <c r="ADY33" s="67"/>
      <c r="ADZ33" s="67"/>
      <c r="AEA33" s="67"/>
      <c r="AEB33" s="67"/>
      <c r="AEC33" s="67"/>
      <c r="AED33" s="67"/>
      <c r="AEE33" s="67"/>
      <c r="AEF33" s="67"/>
      <c r="AEG33" s="67"/>
      <c r="AEH33" s="67"/>
      <c r="AEI33" s="67"/>
      <c r="AEJ33" s="67"/>
      <c r="AEK33" s="67"/>
      <c r="AEL33" s="67"/>
      <c r="AEM33" s="67"/>
      <c r="AEN33" s="67"/>
      <c r="AEO33" s="67"/>
      <c r="AEP33" s="67"/>
      <c r="AEQ33" s="67"/>
      <c r="AER33" s="67"/>
      <c r="AES33" s="67"/>
      <c r="AET33" s="67"/>
      <c r="AEU33" s="67"/>
      <c r="AEV33" s="67"/>
      <c r="AEW33" s="67"/>
      <c r="AEX33" s="67"/>
      <c r="AEY33" s="67"/>
      <c r="AEZ33" s="67"/>
      <c r="AFA33" s="67"/>
      <c r="AFB33" s="67"/>
      <c r="AFC33" s="67"/>
      <c r="AFD33" s="67"/>
      <c r="AFE33" s="67"/>
      <c r="AFF33" s="67"/>
      <c r="AFG33" s="67"/>
      <c r="AFH33" s="67"/>
      <c r="AFI33" s="67"/>
      <c r="AFJ33" s="67"/>
      <c r="AFK33" s="67"/>
      <c r="AFL33" s="67"/>
      <c r="AFM33" s="67"/>
      <c r="AFN33" s="67"/>
      <c r="AFO33" s="67"/>
      <c r="AFP33" s="67"/>
      <c r="AFQ33" s="67"/>
      <c r="AFR33" s="67"/>
      <c r="AFS33" s="67"/>
      <c r="AFT33" s="67"/>
      <c r="AFU33" s="67"/>
      <c r="AFV33" s="67"/>
      <c r="AFW33" s="67"/>
      <c r="AFX33" s="67"/>
      <c r="AFY33" s="67"/>
      <c r="AFZ33" s="67"/>
      <c r="AGA33" s="67"/>
      <c r="AGB33" s="67"/>
      <c r="AGC33" s="67"/>
      <c r="AGD33" s="67"/>
      <c r="AGE33" s="67"/>
      <c r="AGF33" s="67"/>
      <c r="AGG33" s="67"/>
      <c r="AGH33" s="67"/>
      <c r="AGI33" s="67"/>
      <c r="AGJ33" s="67"/>
      <c r="AGK33" s="67"/>
      <c r="AGL33" s="67"/>
      <c r="AGM33" s="67"/>
      <c r="AGN33" s="67"/>
      <c r="AGO33" s="67"/>
      <c r="AGP33" s="67"/>
      <c r="AGQ33" s="67"/>
      <c r="AGR33" s="67"/>
      <c r="AGS33" s="67"/>
      <c r="AGT33" s="67"/>
      <c r="AGU33" s="67"/>
      <c r="AGV33" s="67"/>
      <c r="AGW33" s="67"/>
      <c r="AGX33" s="67"/>
      <c r="AGY33" s="67"/>
      <c r="AGZ33" s="67"/>
      <c r="AHA33" s="67"/>
      <c r="AHB33" s="67"/>
      <c r="AHC33" s="67"/>
      <c r="AHD33" s="67"/>
      <c r="AHE33" s="67"/>
      <c r="AHF33" s="67"/>
      <c r="AHG33" s="67"/>
      <c r="AHH33" s="67"/>
      <c r="AHI33" s="67"/>
      <c r="AHJ33" s="67"/>
      <c r="AHK33" s="67"/>
      <c r="AHL33" s="67"/>
      <c r="AHM33" s="67"/>
      <c r="AHN33" s="67"/>
      <c r="AHO33" s="67"/>
      <c r="AHP33" s="67"/>
      <c r="AHQ33" s="67"/>
      <c r="AHR33" s="67"/>
      <c r="AHS33" s="67"/>
      <c r="AHT33" s="67"/>
      <c r="AHU33" s="67"/>
      <c r="AHV33" s="67"/>
      <c r="AHW33" s="67"/>
      <c r="AHX33" s="67"/>
      <c r="AHY33" s="67"/>
      <c r="AHZ33" s="67"/>
      <c r="AIA33" s="67"/>
      <c r="AIB33" s="67"/>
      <c r="AIC33" s="67"/>
      <c r="AID33" s="67"/>
      <c r="AIE33" s="67"/>
      <c r="AIF33" s="67"/>
      <c r="AIG33" s="67"/>
      <c r="AIH33" s="67"/>
      <c r="AII33" s="67"/>
      <c r="AIJ33" s="67"/>
      <c r="AIK33" s="67"/>
      <c r="AIL33" s="67"/>
      <c r="AIM33" s="67"/>
      <c r="AIN33" s="67"/>
      <c r="AIO33" s="67"/>
      <c r="AIP33" s="67"/>
      <c r="AIQ33" s="67"/>
      <c r="AIR33" s="67"/>
      <c r="AIS33" s="67"/>
      <c r="AIT33" s="67"/>
      <c r="AIU33" s="67"/>
      <c r="AIV33" s="67"/>
      <c r="AIW33" s="67"/>
      <c r="AIX33" s="67"/>
      <c r="AIY33" s="67"/>
      <c r="AIZ33" s="67"/>
      <c r="AJA33" s="67"/>
      <c r="AJB33" s="67"/>
      <c r="AJC33" s="67"/>
      <c r="AJD33" s="67"/>
      <c r="AJE33" s="67"/>
      <c r="AJF33" s="67"/>
      <c r="AJG33" s="67"/>
      <c r="AJH33" s="67"/>
      <c r="AJI33" s="67"/>
      <c r="AJJ33" s="67"/>
      <c r="AJK33" s="67"/>
      <c r="AJL33" s="67"/>
      <c r="AJM33" s="67"/>
      <c r="AJN33" s="67"/>
      <c r="AJO33" s="67"/>
      <c r="AJP33" s="67"/>
      <c r="AJQ33" s="67"/>
      <c r="AJR33" s="67"/>
      <c r="AJS33" s="67"/>
      <c r="AJT33" s="67"/>
      <c r="AJU33" s="67"/>
      <c r="AJV33" s="67"/>
      <c r="AJW33" s="67"/>
      <c r="AJX33" s="67"/>
      <c r="AJY33" s="67"/>
      <c r="AJZ33" s="67"/>
      <c r="AKA33" s="67"/>
      <c r="AKB33" s="67"/>
      <c r="AKC33" s="67"/>
      <c r="AKD33" s="67"/>
      <c r="AKE33" s="67"/>
      <c r="AKF33" s="67"/>
      <c r="AKG33" s="67"/>
      <c r="AKH33" s="67"/>
      <c r="AKI33" s="67"/>
      <c r="AKJ33" s="67"/>
      <c r="AKK33" s="67"/>
      <c r="AKL33" s="67"/>
      <c r="AKM33" s="67"/>
      <c r="AKN33" s="67"/>
      <c r="AKO33" s="67"/>
      <c r="AKP33" s="67"/>
      <c r="AKQ33" s="67"/>
      <c r="AKR33" s="67"/>
      <c r="AKS33" s="67"/>
      <c r="AKT33" s="67"/>
      <c r="AKU33" s="67"/>
      <c r="AKV33" s="67"/>
      <c r="AKW33" s="67"/>
      <c r="AKX33" s="67"/>
      <c r="AKY33" s="67"/>
      <c r="AKZ33" s="67"/>
      <c r="ALA33" s="67"/>
      <c r="ALB33" s="67"/>
      <c r="ALC33" s="67"/>
      <c r="ALD33" s="67"/>
      <c r="ALE33" s="67"/>
      <c r="ALF33" s="67"/>
      <c r="ALG33" s="67"/>
      <c r="ALH33" s="67"/>
      <c r="ALI33" s="67"/>
      <c r="ALJ33" s="67"/>
      <c r="ALK33" s="67"/>
      <c r="ALL33" s="67"/>
      <c r="ALM33" s="67"/>
      <c r="ALN33" s="67"/>
      <c r="ALO33" s="67"/>
      <c r="ALP33" s="67"/>
      <c r="ALQ33" s="67"/>
      <c r="ALR33" s="67"/>
      <c r="ALS33" s="67"/>
      <c r="ALT33" s="67"/>
      <c r="ALU33" s="67"/>
      <c r="ALV33" s="67"/>
      <c r="ALW33" s="67"/>
      <c r="ALX33" s="67"/>
      <c r="ALY33" s="67"/>
      <c r="ALZ33" s="67"/>
      <c r="AMA33" s="67"/>
      <c r="AMB33" s="67"/>
      <c r="AMC33" s="67"/>
      <c r="AMD33" s="67"/>
      <c r="AME33" s="67"/>
      <c r="AMF33" s="67"/>
      <c r="AMG33" s="67"/>
      <c r="AMH33" s="67"/>
      <c r="AMI33" s="67"/>
      <c r="AMJ33" s="67"/>
      <c r="AMK33" s="67"/>
      <c r="AML33" s="67"/>
      <c r="AMM33" s="67"/>
      <c r="AMN33" s="67"/>
      <c r="AMO33" s="67"/>
      <c r="AMP33" s="67"/>
      <c r="AMQ33" s="67"/>
      <c r="AMR33" s="67"/>
      <c r="AMS33" s="67"/>
      <c r="AMT33" s="67"/>
      <c r="AMU33" s="67"/>
      <c r="AMV33" s="67"/>
      <c r="AMW33" s="67"/>
      <c r="AMX33" s="67"/>
      <c r="AMY33" s="67"/>
      <c r="AMZ33" s="67"/>
      <c r="ANA33" s="67"/>
      <c r="ANB33" s="67"/>
      <c r="ANC33" s="67"/>
      <c r="AND33" s="67"/>
      <c r="ANE33" s="67"/>
      <c r="ANF33" s="67"/>
      <c r="ANG33" s="67"/>
      <c r="ANH33" s="67"/>
      <c r="ANI33" s="67"/>
      <c r="ANJ33" s="67"/>
      <c r="ANK33" s="67"/>
      <c r="ANL33" s="67"/>
      <c r="ANM33" s="67"/>
      <c r="ANN33" s="67"/>
      <c r="ANO33" s="67"/>
      <c r="ANP33" s="67"/>
      <c r="ANQ33" s="67"/>
      <c r="ANR33" s="67"/>
      <c r="ANS33" s="67"/>
      <c r="ANT33" s="67"/>
      <c r="ANU33" s="67"/>
      <c r="ANV33" s="67"/>
      <c r="ANW33" s="67"/>
      <c r="ANX33" s="67"/>
      <c r="ANY33" s="67"/>
      <c r="ANZ33" s="67"/>
      <c r="AOA33" s="67"/>
      <c r="AOB33" s="67"/>
      <c r="AOC33" s="67"/>
      <c r="AOD33" s="67"/>
      <c r="AOE33" s="67"/>
      <c r="AOF33" s="67"/>
      <c r="AOG33" s="67"/>
      <c r="AOH33" s="67"/>
      <c r="AOI33" s="67"/>
      <c r="AOJ33" s="67"/>
      <c r="AOK33" s="67"/>
      <c r="AOL33" s="67"/>
      <c r="AOM33" s="67"/>
      <c r="AON33" s="67"/>
      <c r="AOO33" s="67"/>
      <c r="AOP33" s="67"/>
      <c r="AOQ33" s="67"/>
      <c r="AOR33" s="67"/>
      <c r="AOS33" s="67"/>
      <c r="AOT33" s="67"/>
      <c r="AOU33" s="67"/>
      <c r="AOV33" s="67"/>
      <c r="AOW33" s="67"/>
      <c r="AOX33" s="67"/>
      <c r="AOY33" s="67"/>
      <c r="AOZ33" s="67"/>
      <c r="APA33" s="67"/>
      <c r="APB33" s="67"/>
      <c r="APC33" s="67"/>
      <c r="APD33" s="67"/>
      <c r="APE33" s="67"/>
      <c r="APF33" s="67"/>
      <c r="APG33" s="67"/>
      <c r="APH33" s="67"/>
      <c r="API33" s="67"/>
      <c r="APJ33" s="67"/>
      <c r="APK33" s="67"/>
      <c r="APL33" s="67"/>
      <c r="APM33" s="67"/>
      <c r="APN33" s="67"/>
      <c r="APO33" s="67"/>
      <c r="APP33" s="67"/>
      <c r="APQ33" s="67"/>
      <c r="APR33" s="67"/>
      <c r="APS33" s="67"/>
      <c r="APT33" s="67"/>
      <c r="APU33" s="67"/>
      <c r="APV33" s="67"/>
      <c r="APW33" s="67"/>
      <c r="APX33" s="67"/>
      <c r="APY33" s="67"/>
      <c r="APZ33" s="67"/>
      <c r="AQA33" s="67"/>
      <c r="AQB33" s="67"/>
      <c r="AQC33" s="67"/>
      <c r="AQD33" s="67"/>
      <c r="AQE33" s="67"/>
      <c r="AQF33" s="67"/>
      <c r="AQG33" s="67"/>
      <c r="AQH33" s="67"/>
      <c r="AQI33" s="67"/>
      <c r="AQJ33" s="67"/>
      <c r="AQK33" s="67"/>
      <c r="AQL33" s="67"/>
      <c r="AQM33" s="67"/>
      <c r="AQN33" s="67"/>
      <c r="AQO33" s="67"/>
      <c r="AQP33" s="67"/>
      <c r="AQQ33" s="67"/>
      <c r="AQR33" s="67"/>
      <c r="AQS33" s="67"/>
      <c r="AQT33" s="67"/>
      <c r="AQU33" s="67"/>
      <c r="AQV33" s="67"/>
      <c r="AQW33" s="67"/>
      <c r="AQX33" s="67"/>
      <c r="AQY33" s="67"/>
      <c r="AQZ33" s="67"/>
      <c r="ARA33" s="67"/>
      <c r="ARB33" s="67"/>
      <c r="ARC33" s="67"/>
      <c r="ARD33" s="67"/>
      <c r="ARE33" s="67"/>
      <c r="ARF33" s="67"/>
      <c r="ARG33" s="67"/>
      <c r="ARH33" s="67"/>
      <c r="ARI33" s="67"/>
      <c r="ARJ33" s="67"/>
      <c r="ARK33" s="67"/>
      <c r="ARL33" s="67"/>
      <c r="ARM33" s="67"/>
      <c r="ARN33" s="67"/>
      <c r="ARO33" s="67"/>
      <c r="ARP33" s="67"/>
      <c r="ARQ33" s="67"/>
      <c r="ARR33" s="67"/>
      <c r="ARS33" s="67"/>
      <c r="ART33" s="67"/>
      <c r="ARU33" s="67"/>
      <c r="ARV33" s="67"/>
      <c r="ARW33" s="67"/>
      <c r="ARX33" s="67"/>
      <c r="ARY33" s="67"/>
      <c r="ARZ33" s="67"/>
      <c r="ASA33" s="67"/>
      <c r="ASB33" s="67"/>
      <c r="ASC33" s="67"/>
      <c r="ASD33" s="67"/>
      <c r="ASE33" s="67"/>
      <c r="ASF33" s="67"/>
      <c r="ASG33" s="67"/>
      <c r="ASH33" s="67"/>
      <c r="ASI33" s="67"/>
      <c r="ASJ33" s="67"/>
      <c r="ASK33" s="67"/>
      <c r="ASL33" s="67"/>
      <c r="ASM33" s="67"/>
      <c r="ASN33" s="67"/>
      <c r="ASO33" s="67"/>
      <c r="ASP33" s="67"/>
      <c r="ASQ33" s="67"/>
      <c r="ASR33" s="67"/>
      <c r="ASS33" s="67"/>
      <c r="AST33" s="67"/>
      <c r="ASU33" s="67"/>
      <c r="ASV33" s="67"/>
      <c r="ASW33" s="67"/>
      <c r="ASX33" s="67"/>
      <c r="ASY33" s="67"/>
      <c r="ASZ33" s="67"/>
      <c r="ATA33" s="67"/>
      <c r="ATB33" s="67"/>
      <c r="ATC33" s="67"/>
      <c r="ATD33" s="67"/>
      <c r="ATE33" s="67"/>
      <c r="ATF33" s="67"/>
      <c r="ATG33" s="67"/>
      <c r="ATH33" s="67"/>
      <c r="ATI33" s="67"/>
      <c r="ATJ33" s="67"/>
      <c r="ATK33" s="67"/>
      <c r="ATL33" s="67"/>
      <c r="ATM33" s="67"/>
      <c r="ATN33" s="67"/>
      <c r="ATO33" s="67"/>
      <c r="ATP33" s="67"/>
      <c r="ATQ33" s="67"/>
      <c r="ATR33" s="67"/>
      <c r="ATS33" s="67"/>
      <c r="ATT33" s="67"/>
      <c r="ATU33" s="67"/>
      <c r="ATV33" s="67"/>
      <c r="ATW33" s="67"/>
      <c r="ATX33" s="67"/>
      <c r="ATY33" s="67"/>
      <c r="ATZ33" s="67"/>
      <c r="AUA33" s="67"/>
      <c r="AUB33" s="67"/>
      <c r="AUC33" s="67"/>
      <c r="AUD33" s="67"/>
      <c r="AUE33" s="67"/>
      <c r="AUF33" s="67"/>
      <c r="AUG33" s="67"/>
      <c r="AUH33" s="67"/>
      <c r="AUI33" s="67"/>
      <c r="AUJ33" s="67"/>
      <c r="AUK33" s="67"/>
      <c r="AUL33" s="67"/>
      <c r="AUM33" s="67"/>
      <c r="AUN33" s="67"/>
      <c r="AUO33" s="67"/>
      <c r="AUP33" s="67"/>
      <c r="AUQ33" s="67"/>
      <c r="AUR33" s="67"/>
      <c r="AUS33" s="67"/>
      <c r="AUT33" s="67"/>
      <c r="AUU33" s="67"/>
      <c r="AUV33" s="67"/>
      <c r="AUW33" s="67"/>
      <c r="AUX33" s="67"/>
      <c r="AUY33" s="67"/>
      <c r="AUZ33" s="67"/>
      <c r="AVA33" s="67"/>
      <c r="AVB33" s="67"/>
      <c r="AVC33" s="67"/>
      <c r="AVD33" s="67"/>
      <c r="AVE33" s="67"/>
      <c r="AVF33" s="67"/>
      <c r="AVG33" s="67"/>
      <c r="AVH33" s="67"/>
      <c r="AVI33" s="67"/>
      <c r="AVJ33" s="67"/>
      <c r="AVK33" s="67"/>
      <c r="AVL33" s="67"/>
      <c r="AVM33" s="67"/>
      <c r="AVN33" s="67"/>
      <c r="AVO33" s="67"/>
      <c r="AVP33" s="67"/>
      <c r="AVQ33" s="67"/>
      <c r="AVR33" s="67"/>
      <c r="AVS33" s="67"/>
      <c r="AVT33" s="67"/>
      <c r="AVU33" s="67"/>
      <c r="AVV33" s="67"/>
      <c r="AVW33" s="67"/>
      <c r="AVX33" s="67"/>
      <c r="AVY33" s="67"/>
      <c r="AVZ33" s="67"/>
      <c r="AWA33" s="67"/>
      <c r="AWB33" s="67"/>
      <c r="AWC33" s="67"/>
      <c r="AWD33" s="67"/>
      <c r="AWE33" s="67"/>
      <c r="AWF33" s="67"/>
      <c r="AWG33" s="67"/>
      <c r="AWH33" s="67"/>
      <c r="AWI33" s="67"/>
      <c r="AWJ33" s="67"/>
      <c r="AWK33" s="67"/>
      <c r="AWL33" s="67"/>
      <c r="AWM33" s="67"/>
      <c r="AWN33" s="67"/>
      <c r="AWO33" s="67"/>
      <c r="AWP33" s="67"/>
      <c r="AWQ33" s="67"/>
      <c r="AWR33" s="67"/>
      <c r="AWS33" s="67"/>
      <c r="AWT33" s="67"/>
      <c r="AWU33" s="67"/>
      <c r="AWV33" s="67"/>
      <c r="AWW33" s="67"/>
      <c r="AWX33" s="67"/>
      <c r="AWY33" s="67"/>
      <c r="AWZ33" s="67"/>
      <c r="AXA33" s="67"/>
      <c r="AXB33" s="67"/>
      <c r="AXC33" s="67"/>
      <c r="AXD33" s="67"/>
      <c r="AXE33" s="67"/>
      <c r="AXF33" s="67"/>
      <c r="AXG33" s="67"/>
      <c r="AXH33" s="67"/>
      <c r="AXI33" s="67"/>
      <c r="AXJ33" s="67"/>
      <c r="AXK33" s="67"/>
      <c r="AXL33" s="67"/>
      <c r="AXM33" s="67"/>
      <c r="AXN33" s="67"/>
      <c r="AXO33" s="67"/>
      <c r="AXP33" s="67"/>
      <c r="AXQ33" s="67"/>
      <c r="AXR33" s="67"/>
      <c r="AXS33" s="67"/>
      <c r="AXT33" s="67"/>
      <c r="AXU33" s="67"/>
      <c r="AXV33" s="67"/>
      <c r="AXW33" s="67"/>
      <c r="AXX33" s="67"/>
      <c r="AXY33" s="67"/>
      <c r="AXZ33" s="67"/>
      <c r="AYA33" s="67"/>
      <c r="AYB33" s="67"/>
      <c r="AYC33" s="67"/>
      <c r="AYD33" s="67"/>
      <c r="AYE33" s="67"/>
      <c r="AYF33" s="67"/>
      <c r="AYG33" s="67"/>
      <c r="AYH33" s="67"/>
      <c r="AYI33" s="67"/>
      <c r="AYJ33" s="67"/>
      <c r="AYK33" s="67"/>
      <c r="AYL33" s="67"/>
      <c r="AYM33" s="67"/>
      <c r="AYN33" s="67"/>
      <c r="AYO33" s="67"/>
      <c r="AYP33" s="67"/>
      <c r="AYQ33" s="67"/>
      <c r="AYR33" s="67"/>
      <c r="AYS33" s="67"/>
      <c r="AYT33" s="67"/>
      <c r="AYU33" s="67"/>
      <c r="AYV33" s="67"/>
      <c r="AYW33" s="67"/>
      <c r="AYX33" s="67"/>
      <c r="AYY33" s="67"/>
      <c r="AYZ33" s="67"/>
      <c r="AZA33" s="67"/>
      <c r="AZB33" s="67"/>
      <c r="AZC33" s="67"/>
      <c r="AZD33" s="67"/>
      <c r="AZE33" s="67"/>
      <c r="AZF33" s="67"/>
      <c r="AZG33" s="67"/>
      <c r="AZH33" s="67"/>
      <c r="AZI33" s="67"/>
      <c r="AZJ33" s="67"/>
      <c r="AZK33" s="67"/>
      <c r="AZL33" s="67"/>
      <c r="AZM33" s="67"/>
      <c r="AZN33" s="67"/>
      <c r="AZO33" s="67"/>
      <c r="AZP33" s="67"/>
      <c r="AZQ33" s="67"/>
      <c r="AZR33" s="67"/>
      <c r="AZS33" s="67"/>
      <c r="AZT33" s="67"/>
      <c r="AZU33" s="67"/>
      <c r="AZV33" s="67"/>
      <c r="AZW33" s="67"/>
      <c r="AZX33" s="67"/>
      <c r="AZY33" s="67"/>
      <c r="AZZ33" s="67"/>
      <c r="BAA33" s="67"/>
      <c r="BAB33" s="67"/>
      <c r="BAC33" s="67"/>
      <c r="BAD33" s="67"/>
      <c r="BAE33" s="67"/>
      <c r="BAF33" s="67"/>
      <c r="BAG33" s="67"/>
      <c r="BAH33" s="67"/>
      <c r="BAI33" s="67"/>
      <c r="BAJ33" s="67"/>
      <c r="BAK33" s="67"/>
      <c r="BAL33" s="67"/>
      <c r="BAM33" s="67"/>
      <c r="BAN33" s="67"/>
      <c r="BAO33" s="67"/>
      <c r="BAP33" s="67"/>
      <c r="BAQ33" s="67"/>
      <c r="BAR33" s="67"/>
      <c r="BAS33" s="67"/>
      <c r="BAT33" s="67"/>
      <c r="BAU33" s="67"/>
      <c r="BAV33" s="67"/>
      <c r="BAW33" s="67"/>
      <c r="BAX33" s="67"/>
      <c r="BAY33" s="67"/>
      <c r="BAZ33" s="67"/>
      <c r="BBA33" s="67"/>
      <c r="BBB33" s="67"/>
      <c r="BBC33" s="67"/>
      <c r="BBD33" s="67"/>
      <c r="BBE33" s="67"/>
      <c r="BBF33" s="67"/>
      <c r="BBG33" s="67"/>
      <c r="BBH33" s="67"/>
      <c r="BBI33" s="67"/>
      <c r="BBJ33" s="67"/>
      <c r="BBK33" s="67"/>
      <c r="BBL33" s="67"/>
      <c r="BBM33" s="67"/>
      <c r="BBN33" s="67"/>
      <c r="BBO33" s="67"/>
      <c r="BBP33" s="67"/>
      <c r="BBQ33" s="67"/>
      <c r="BBR33" s="67"/>
      <c r="BBS33" s="67"/>
      <c r="BBT33" s="67"/>
      <c r="BBU33" s="67"/>
      <c r="BBV33" s="67"/>
      <c r="BBW33" s="67"/>
      <c r="BBX33" s="67"/>
      <c r="BBY33" s="67"/>
      <c r="BBZ33" s="67"/>
      <c r="BCA33" s="67"/>
      <c r="BCB33" s="67"/>
      <c r="BCC33" s="67"/>
      <c r="BCD33" s="67"/>
      <c r="BCE33" s="67"/>
      <c r="BCF33" s="67"/>
      <c r="BCG33" s="67"/>
      <c r="BCH33" s="67"/>
      <c r="BCI33" s="67"/>
      <c r="BCJ33" s="67"/>
      <c r="BCK33" s="67"/>
      <c r="BCL33" s="67"/>
      <c r="BCM33" s="67"/>
      <c r="BCN33" s="67"/>
      <c r="BCO33" s="67"/>
      <c r="BCP33" s="67"/>
      <c r="BCQ33" s="67"/>
      <c r="BCR33" s="67"/>
      <c r="BCS33" s="67"/>
      <c r="BCT33" s="67"/>
      <c r="BCU33" s="67"/>
      <c r="BCV33" s="67"/>
      <c r="BCW33" s="67"/>
      <c r="BCX33" s="67"/>
      <c r="BCY33" s="67"/>
      <c r="BCZ33" s="67"/>
      <c r="BDA33" s="67"/>
      <c r="BDB33" s="67"/>
      <c r="BDC33" s="67"/>
      <c r="BDD33" s="67"/>
      <c r="BDE33" s="67"/>
      <c r="BDF33" s="67"/>
      <c r="BDG33" s="67"/>
      <c r="BDH33" s="67"/>
      <c r="BDI33" s="67"/>
      <c r="BDJ33" s="67"/>
      <c r="BDK33" s="67"/>
      <c r="BDL33" s="67"/>
      <c r="BDM33" s="67"/>
      <c r="BDN33" s="67"/>
      <c r="BDO33" s="67"/>
      <c r="BDP33" s="67"/>
      <c r="BDQ33" s="67"/>
      <c r="BDR33" s="67"/>
      <c r="BDS33" s="67"/>
      <c r="BDT33" s="67"/>
      <c r="BDU33" s="67"/>
      <c r="BDV33" s="67"/>
      <c r="BDW33" s="67"/>
      <c r="BDX33" s="67"/>
      <c r="BDY33" s="67"/>
      <c r="BDZ33" s="67"/>
      <c r="BEA33" s="67"/>
      <c r="BEB33" s="67"/>
      <c r="BEC33" s="67"/>
      <c r="BED33" s="67"/>
      <c r="BEE33" s="67"/>
      <c r="BEF33" s="67"/>
      <c r="BEG33" s="67"/>
      <c r="BEH33" s="67"/>
      <c r="BEI33" s="67"/>
      <c r="BEJ33" s="67"/>
      <c r="BEK33" s="67"/>
      <c r="BEL33" s="67"/>
      <c r="BEM33" s="67"/>
      <c r="BEN33" s="67"/>
      <c r="BEO33" s="67"/>
      <c r="BEP33" s="67"/>
      <c r="BEQ33" s="67"/>
      <c r="BER33" s="67"/>
      <c r="BES33" s="67"/>
      <c r="BET33" s="67"/>
      <c r="BEU33" s="67"/>
      <c r="BEV33" s="67"/>
      <c r="BEW33" s="67"/>
      <c r="BEX33" s="67"/>
      <c r="BEY33" s="67"/>
      <c r="BEZ33" s="67"/>
      <c r="BFA33" s="67"/>
      <c r="BFB33" s="67"/>
      <c r="BFC33" s="67"/>
      <c r="BFD33" s="67"/>
      <c r="BFE33" s="67"/>
      <c r="BFF33" s="67"/>
      <c r="BFG33" s="67"/>
      <c r="BFH33" s="67"/>
      <c r="BFI33" s="67"/>
      <c r="BFJ33" s="67"/>
      <c r="BFK33" s="67"/>
      <c r="BFL33" s="67"/>
      <c r="BFM33" s="67"/>
      <c r="BFN33" s="67"/>
      <c r="BFO33" s="67"/>
      <c r="BFP33" s="67"/>
      <c r="BFQ33" s="67"/>
      <c r="BFR33" s="67"/>
      <c r="BFS33" s="67"/>
      <c r="BFT33" s="67"/>
      <c r="BFU33" s="67"/>
      <c r="BFV33" s="67"/>
      <c r="BFW33" s="67"/>
      <c r="BFX33" s="67"/>
      <c r="BFY33" s="67"/>
      <c r="BFZ33" s="67"/>
      <c r="BGA33" s="67"/>
      <c r="BGB33" s="67"/>
      <c r="BGC33" s="67"/>
      <c r="BGD33" s="67"/>
      <c r="BGE33" s="67"/>
      <c r="BGF33" s="67"/>
      <c r="BGG33" s="67"/>
      <c r="BGH33" s="67"/>
      <c r="BGI33" s="67"/>
      <c r="BGJ33" s="67"/>
      <c r="BGK33" s="67"/>
      <c r="BGL33" s="67"/>
      <c r="BGM33" s="67"/>
      <c r="BGN33" s="67"/>
      <c r="BGO33" s="67"/>
      <c r="BGP33" s="67"/>
      <c r="BGQ33" s="67"/>
      <c r="BGR33" s="67"/>
      <c r="BGS33" s="67"/>
      <c r="BGT33" s="67"/>
      <c r="BGU33" s="67"/>
      <c r="BGV33" s="67"/>
      <c r="BGW33" s="67"/>
      <c r="BGX33" s="67"/>
      <c r="BGY33" s="67"/>
      <c r="BGZ33" s="67"/>
      <c r="BHA33" s="67"/>
      <c r="BHB33" s="67"/>
      <c r="BHC33" s="67"/>
      <c r="BHD33" s="67"/>
      <c r="BHE33" s="67"/>
      <c r="BHF33" s="67"/>
      <c r="BHG33" s="67"/>
      <c r="BHH33" s="67"/>
      <c r="BHI33" s="67"/>
      <c r="BHJ33" s="67"/>
      <c r="BHK33" s="67"/>
      <c r="BHL33" s="67"/>
      <c r="BHM33" s="67"/>
      <c r="BHN33" s="67"/>
      <c r="BHO33" s="67"/>
      <c r="BHP33" s="67"/>
      <c r="BHQ33" s="67"/>
      <c r="BHR33" s="67"/>
      <c r="BHS33" s="67"/>
      <c r="BHT33" s="67"/>
      <c r="BHU33" s="67"/>
      <c r="BHV33" s="67"/>
      <c r="BHW33" s="67"/>
      <c r="BHX33" s="67"/>
      <c r="BHY33" s="67"/>
      <c r="BHZ33" s="67"/>
      <c r="BIA33" s="67"/>
      <c r="BIB33" s="67"/>
      <c r="BIC33" s="67"/>
      <c r="BID33" s="67"/>
      <c r="BIE33" s="67"/>
      <c r="BIF33" s="67"/>
      <c r="BIG33" s="67"/>
      <c r="BIH33" s="67"/>
      <c r="BII33" s="67"/>
      <c r="BIJ33" s="67"/>
      <c r="BIK33" s="67"/>
      <c r="BIL33" s="67"/>
      <c r="BIM33" s="67"/>
      <c r="BIN33" s="67"/>
      <c r="BIO33" s="67"/>
      <c r="BIP33" s="67"/>
      <c r="BIQ33" s="67"/>
      <c r="BIR33" s="67"/>
      <c r="BIS33" s="67"/>
      <c r="BIT33" s="67"/>
      <c r="BIU33" s="67"/>
      <c r="BIV33" s="67"/>
      <c r="BIW33" s="67"/>
      <c r="BIX33" s="67"/>
      <c r="BIY33" s="67"/>
      <c r="BIZ33" s="67"/>
      <c r="BJA33" s="67"/>
      <c r="BJB33" s="67"/>
      <c r="BJC33" s="67"/>
      <c r="BJD33" s="67"/>
      <c r="BJE33" s="67"/>
      <c r="BJF33" s="67"/>
      <c r="BJG33" s="67"/>
      <c r="BJH33" s="67"/>
      <c r="BJI33" s="67"/>
      <c r="BJJ33" s="67"/>
      <c r="BJK33" s="67"/>
      <c r="BJL33" s="67"/>
      <c r="BJM33" s="67"/>
      <c r="BJN33" s="67"/>
      <c r="BJO33" s="67"/>
      <c r="BJP33" s="67"/>
      <c r="BJQ33" s="67"/>
      <c r="BJR33" s="67"/>
      <c r="BJS33" s="67"/>
      <c r="BJT33" s="67"/>
      <c r="BJU33" s="67"/>
      <c r="BJV33" s="67"/>
      <c r="BJW33" s="67"/>
      <c r="BJX33" s="67"/>
      <c r="BJY33" s="67"/>
      <c r="BJZ33" s="67"/>
      <c r="BKA33" s="67"/>
      <c r="BKB33" s="67"/>
      <c r="BKC33" s="67"/>
      <c r="BKD33" s="67"/>
      <c r="BKE33" s="67"/>
      <c r="BKF33" s="67"/>
      <c r="BKG33" s="67"/>
      <c r="BKH33" s="67"/>
      <c r="BKI33" s="67"/>
      <c r="BKJ33" s="67"/>
      <c r="BKK33" s="67"/>
      <c r="BKL33" s="67"/>
      <c r="BKM33" s="67"/>
      <c r="BKN33" s="67"/>
      <c r="BKO33" s="67"/>
      <c r="BKP33" s="67"/>
      <c r="BKQ33" s="67"/>
      <c r="BKR33" s="67"/>
      <c r="BKS33" s="67"/>
      <c r="BKT33" s="67"/>
      <c r="BKU33" s="67"/>
      <c r="BKV33" s="67"/>
      <c r="BKW33" s="67"/>
      <c r="BKX33" s="67"/>
      <c r="BKY33" s="67"/>
      <c r="BKZ33" s="67"/>
      <c r="BLA33" s="67"/>
      <c r="BLB33" s="67"/>
      <c r="BLC33" s="67"/>
      <c r="BLD33" s="67"/>
      <c r="BLE33" s="67"/>
      <c r="BLF33" s="67"/>
      <c r="BLG33" s="67"/>
      <c r="BLH33" s="67"/>
      <c r="BLI33" s="67"/>
      <c r="BLJ33" s="67"/>
      <c r="BLK33" s="67"/>
      <c r="BLL33" s="67"/>
      <c r="BLM33" s="67"/>
      <c r="BLN33" s="67"/>
      <c r="BLO33" s="67"/>
      <c r="BLP33" s="67"/>
      <c r="BLQ33" s="67"/>
      <c r="BLR33" s="67"/>
      <c r="BLS33" s="67"/>
      <c r="BLT33" s="67"/>
      <c r="BLU33" s="67"/>
      <c r="BLV33" s="67"/>
      <c r="BLW33" s="67"/>
      <c r="BLX33" s="67"/>
      <c r="BLY33" s="67"/>
      <c r="BLZ33" s="67"/>
      <c r="BMA33" s="67"/>
      <c r="BMB33" s="67"/>
      <c r="BMC33" s="67"/>
      <c r="BMD33" s="67"/>
      <c r="BME33" s="67"/>
      <c r="BMF33" s="67"/>
      <c r="BMG33" s="67"/>
      <c r="BMH33" s="67"/>
      <c r="BMI33" s="67"/>
      <c r="BMJ33" s="67"/>
      <c r="BMK33" s="67"/>
      <c r="BML33" s="67"/>
      <c r="BMM33" s="67"/>
      <c r="BMN33" s="67"/>
      <c r="BMO33" s="67"/>
      <c r="BMP33" s="67"/>
      <c r="BMQ33" s="67"/>
      <c r="BMR33" s="67"/>
      <c r="BMS33" s="67"/>
      <c r="BMT33" s="67"/>
      <c r="BMU33" s="67"/>
      <c r="BMV33" s="67"/>
      <c r="BMW33" s="67"/>
      <c r="BMX33" s="67"/>
      <c r="BMY33" s="67"/>
      <c r="BMZ33" s="67"/>
      <c r="BNA33" s="67"/>
      <c r="BNB33" s="67"/>
      <c r="BNC33" s="67"/>
      <c r="BND33" s="67"/>
      <c r="BNE33" s="67"/>
      <c r="BNF33" s="67"/>
      <c r="BNG33" s="67"/>
      <c r="BNH33" s="67"/>
      <c r="BNI33" s="67"/>
      <c r="BNJ33" s="67"/>
      <c r="BNK33" s="67"/>
      <c r="BNL33" s="67"/>
      <c r="BNM33" s="67"/>
      <c r="BNN33" s="67"/>
      <c r="BNO33" s="67"/>
      <c r="BNP33" s="67"/>
      <c r="BNQ33" s="67"/>
      <c r="BNR33" s="67"/>
      <c r="BNS33" s="67"/>
      <c r="BNT33" s="67"/>
      <c r="BNU33" s="67"/>
      <c r="BNV33" s="67"/>
      <c r="BNW33" s="67"/>
      <c r="BNX33" s="67"/>
      <c r="BNY33" s="67"/>
      <c r="BNZ33" s="67"/>
      <c r="BOA33" s="67"/>
      <c r="BOB33" s="67"/>
      <c r="BOC33" s="67"/>
      <c r="BOD33" s="67"/>
      <c r="BOE33" s="67"/>
      <c r="BOF33" s="67"/>
      <c r="BOG33" s="67"/>
      <c r="BOH33" s="67"/>
      <c r="BOI33" s="67"/>
      <c r="BOJ33" s="67"/>
      <c r="BOK33" s="67"/>
      <c r="BOL33" s="67"/>
      <c r="BOM33" s="67"/>
      <c r="BON33" s="67"/>
      <c r="BOO33" s="67"/>
      <c r="BOP33" s="67"/>
      <c r="BOQ33" s="67"/>
      <c r="BOR33" s="67"/>
      <c r="BOS33" s="67"/>
      <c r="BOT33" s="67"/>
      <c r="BOU33" s="67"/>
      <c r="BOV33" s="67"/>
      <c r="BOW33" s="67"/>
      <c r="BOX33" s="67"/>
      <c r="BOY33" s="67"/>
      <c r="BOZ33" s="67"/>
      <c r="BPA33" s="67"/>
      <c r="BPB33" s="67"/>
      <c r="BPC33" s="67"/>
      <c r="BPD33" s="67"/>
      <c r="BPE33" s="67"/>
      <c r="BPF33" s="67"/>
      <c r="BPG33" s="67"/>
      <c r="BPH33" s="67"/>
      <c r="BPI33" s="67"/>
      <c r="BPJ33" s="67"/>
      <c r="BPK33" s="67"/>
      <c r="BPL33" s="67"/>
      <c r="BPM33" s="67"/>
      <c r="BPN33" s="67"/>
      <c r="BPO33" s="67"/>
      <c r="BPP33" s="67"/>
      <c r="BPQ33" s="67"/>
      <c r="BPR33" s="67"/>
      <c r="BPS33" s="67"/>
      <c r="BPT33" s="67"/>
      <c r="BPU33" s="67"/>
      <c r="BPV33" s="67"/>
      <c r="BPW33" s="67"/>
      <c r="BPX33" s="67"/>
      <c r="BPY33" s="67"/>
      <c r="BPZ33" s="67"/>
      <c r="BQA33" s="67"/>
      <c r="BQB33" s="67"/>
      <c r="BQC33" s="67"/>
      <c r="BQD33" s="67"/>
      <c r="BQE33" s="67"/>
      <c r="BQF33" s="67"/>
      <c r="BQG33" s="67"/>
      <c r="BQH33" s="67"/>
      <c r="BQI33" s="67"/>
      <c r="BQJ33" s="67"/>
      <c r="BQK33" s="67"/>
      <c r="BQL33" s="67"/>
      <c r="BQM33" s="67"/>
      <c r="BQN33" s="67"/>
      <c r="BQO33" s="67"/>
      <c r="BQP33" s="67"/>
      <c r="BQQ33" s="67"/>
      <c r="BQR33" s="67"/>
      <c r="BQS33" s="67"/>
      <c r="BQT33" s="67"/>
      <c r="BQU33" s="67"/>
      <c r="BQV33" s="67"/>
      <c r="BQW33" s="67"/>
      <c r="BQX33" s="67"/>
      <c r="BQY33" s="67"/>
      <c r="BQZ33" s="67"/>
      <c r="BRA33" s="67"/>
      <c r="BRB33" s="67"/>
      <c r="BRC33" s="67"/>
      <c r="BRD33" s="67"/>
      <c r="BRE33" s="67"/>
      <c r="BRF33" s="67"/>
      <c r="BRG33" s="67"/>
      <c r="BRH33" s="67"/>
      <c r="BRI33" s="67"/>
      <c r="BRJ33" s="67"/>
      <c r="BRK33" s="67"/>
      <c r="BRL33" s="67"/>
      <c r="BRM33" s="67"/>
      <c r="BRN33" s="67"/>
      <c r="BRO33" s="67"/>
      <c r="BRP33" s="67"/>
      <c r="BRQ33" s="67"/>
      <c r="BRR33" s="67"/>
      <c r="BRS33" s="67"/>
      <c r="BRT33" s="67"/>
      <c r="BRU33" s="67"/>
      <c r="BRV33" s="67"/>
      <c r="BRW33" s="67"/>
      <c r="BRX33" s="67"/>
      <c r="BRY33" s="67"/>
      <c r="BRZ33" s="67"/>
      <c r="BSA33" s="67"/>
      <c r="BSB33" s="67"/>
      <c r="BSC33" s="67"/>
      <c r="BSD33" s="67"/>
      <c r="BSE33" s="67"/>
      <c r="BSF33" s="67"/>
      <c r="BSG33" s="67"/>
      <c r="BSH33" s="67"/>
      <c r="BSI33" s="67"/>
      <c r="BSJ33" s="67"/>
      <c r="BSK33" s="67"/>
      <c r="BSL33" s="67"/>
      <c r="BSM33" s="67"/>
      <c r="BSN33" s="67"/>
      <c r="BSO33" s="67"/>
      <c r="BSP33" s="67"/>
      <c r="BSQ33" s="67"/>
      <c r="BSR33" s="67"/>
      <c r="BSS33" s="67"/>
      <c r="BST33" s="67"/>
      <c r="BSU33" s="67"/>
      <c r="BSV33" s="67"/>
      <c r="BSW33" s="67"/>
      <c r="BSX33" s="67"/>
      <c r="BSY33" s="67"/>
      <c r="BSZ33" s="67"/>
      <c r="BTA33" s="67"/>
      <c r="BTB33" s="67"/>
      <c r="BTC33" s="67"/>
      <c r="BTD33" s="67"/>
      <c r="BTE33" s="67"/>
      <c r="BTF33" s="67"/>
      <c r="BTG33" s="67"/>
      <c r="BTH33" s="67"/>
      <c r="BTI33" s="67"/>
      <c r="BTJ33" s="67"/>
      <c r="BTK33" s="67"/>
      <c r="BTL33" s="67"/>
      <c r="BTM33" s="67"/>
      <c r="BTN33" s="67"/>
      <c r="BTO33" s="67"/>
      <c r="BTP33" s="67"/>
      <c r="BTQ33" s="67"/>
      <c r="BTR33" s="67"/>
      <c r="BTS33" s="67"/>
      <c r="BTT33" s="67"/>
      <c r="BTU33" s="67"/>
      <c r="BTV33" s="67"/>
      <c r="BTW33" s="67"/>
      <c r="BTX33" s="67"/>
      <c r="BTY33" s="67"/>
      <c r="BTZ33" s="67"/>
      <c r="BUA33" s="67"/>
      <c r="BUB33" s="67"/>
      <c r="BUC33" s="67"/>
      <c r="BUD33" s="67"/>
      <c r="BUE33" s="67"/>
      <c r="BUF33" s="67"/>
      <c r="BUG33" s="67"/>
      <c r="BUH33" s="67"/>
      <c r="BUI33" s="67"/>
      <c r="BUJ33" s="67"/>
      <c r="BUK33" s="67"/>
      <c r="BUL33" s="67"/>
      <c r="BUM33" s="67"/>
      <c r="BUN33" s="67"/>
      <c r="BUO33" s="67"/>
      <c r="BUP33" s="67"/>
      <c r="BUQ33" s="67"/>
      <c r="BUR33" s="67"/>
      <c r="BUS33" s="67"/>
      <c r="BUT33" s="67"/>
      <c r="BUU33" s="67"/>
      <c r="BUV33" s="67"/>
      <c r="BUW33" s="67"/>
      <c r="BUX33" s="67"/>
      <c r="BUY33" s="67"/>
      <c r="BUZ33" s="67"/>
      <c r="BVA33" s="67"/>
      <c r="BVB33" s="67"/>
      <c r="BVC33" s="67"/>
      <c r="BVD33" s="67"/>
      <c r="BVE33" s="67"/>
      <c r="BVF33" s="67"/>
      <c r="BVG33" s="67"/>
      <c r="BVH33" s="67"/>
      <c r="BVI33" s="67"/>
      <c r="BVJ33" s="67"/>
      <c r="BVK33" s="67"/>
      <c r="BVL33" s="67"/>
      <c r="BVM33" s="67"/>
      <c r="BVN33" s="67"/>
      <c r="BVO33" s="67"/>
      <c r="BVP33" s="67"/>
      <c r="BVQ33" s="67"/>
      <c r="BVR33" s="67"/>
      <c r="BVS33" s="67"/>
      <c r="BVT33" s="67"/>
      <c r="BVU33" s="67"/>
      <c r="BVV33" s="67"/>
      <c r="BVW33" s="67"/>
      <c r="BVX33" s="67"/>
      <c r="BVY33" s="67"/>
      <c r="BVZ33" s="67"/>
      <c r="BWA33" s="67"/>
      <c r="BWB33" s="67"/>
      <c r="BWC33" s="67"/>
      <c r="BWD33" s="67"/>
      <c r="BWE33" s="67"/>
      <c r="BWF33" s="67"/>
      <c r="BWG33" s="67"/>
      <c r="BWH33" s="67"/>
      <c r="BWI33" s="67"/>
      <c r="BWJ33" s="67"/>
      <c r="BWK33" s="67"/>
      <c r="BWL33" s="67"/>
      <c r="BWM33" s="67"/>
      <c r="BWN33" s="67"/>
      <c r="BWO33" s="67"/>
    </row>
    <row r="34" spans="1:1965" s="68" customFormat="1" ht="31.5">
      <c r="A34" s="77">
        <v>64</v>
      </c>
      <c r="B34" s="95" t="s">
        <v>476</v>
      </c>
      <c r="C34" s="96" t="s">
        <v>477</v>
      </c>
      <c r="D34" s="97" t="s">
        <v>433</v>
      </c>
      <c r="E34" s="80">
        <v>0</v>
      </c>
      <c r="F34" s="80">
        <v>3300</v>
      </c>
      <c r="G34" s="80">
        <v>0</v>
      </c>
      <c r="H34" s="80">
        <v>0</v>
      </c>
      <c r="I34" s="80">
        <v>0</v>
      </c>
      <c r="J34" s="80">
        <v>0</v>
      </c>
      <c r="K34" s="80">
        <v>0</v>
      </c>
      <c r="L34" s="80">
        <v>0</v>
      </c>
      <c r="M34" s="80">
        <v>0</v>
      </c>
      <c r="N34" s="81">
        <v>0</v>
      </c>
      <c r="O34" s="82">
        <f t="shared" si="2"/>
        <v>3300</v>
      </c>
      <c r="P34" s="84"/>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c r="IW34" s="67"/>
      <c r="IX34" s="67"/>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7"/>
      <c r="NJ34" s="67"/>
      <c r="NK34" s="67"/>
      <c r="NL34" s="67"/>
      <c r="NM34" s="67"/>
      <c r="NN34" s="67"/>
      <c r="NO34" s="67"/>
      <c r="NP34" s="67"/>
      <c r="NQ34" s="67"/>
      <c r="NR34" s="67"/>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7"/>
      <c r="SD34" s="67"/>
      <c r="SE34" s="67"/>
      <c r="SF34" s="67"/>
      <c r="SG34" s="67"/>
      <c r="SH34" s="67"/>
      <c r="SI34" s="67"/>
      <c r="SJ34" s="67"/>
      <c r="SK34" s="67"/>
      <c r="SL34" s="67"/>
      <c r="SM34" s="67"/>
      <c r="SN34" s="67"/>
      <c r="SO34" s="67"/>
      <c r="SP34" s="67"/>
      <c r="SQ34" s="67"/>
      <c r="SR34" s="67"/>
      <c r="SS34" s="67"/>
      <c r="ST34" s="67"/>
      <c r="SU34" s="67"/>
      <c r="SV34" s="67"/>
      <c r="SW34" s="67"/>
      <c r="SX34" s="67"/>
      <c r="SY34" s="67"/>
      <c r="SZ34" s="67"/>
      <c r="TA34" s="67"/>
      <c r="TB34" s="67"/>
      <c r="TC34" s="67"/>
      <c r="TD34" s="67"/>
      <c r="TE34" s="67"/>
      <c r="TF34" s="67"/>
      <c r="TG34" s="67"/>
      <c r="TH34" s="67"/>
      <c r="TI34" s="67"/>
      <c r="TJ34" s="67"/>
      <c r="TK34" s="67"/>
      <c r="TL34" s="67"/>
      <c r="TM34" s="67"/>
      <c r="TN34" s="67"/>
      <c r="TO34" s="67"/>
      <c r="TP34" s="67"/>
      <c r="TQ34" s="67"/>
      <c r="TR34" s="67"/>
      <c r="TS34" s="67"/>
      <c r="TT34" s="67"/>
      <c r="TU34" s="67"/>
      <c r="TV34" s="67"/>
      <c r="TW34" s="67"/>
      <c r="TX34" s="67"/>
      <c r="TY34" s="67"/>
      <c r="TZ34" s="67"/>
      <c r="UA34" s="67"/>
      <c r="UB34" s="67"/>
      <c r="UC34" s="67"/>
      <c r="UD34" s="67"/>
      <c r="UE34" s="67"/>
      <c r="UF34" s="67"/>
      <c r="UG34" s="67"/>
      <c r="UH34" s="67"/>
      <c r="UI34" s="67"/>
      <c r="UJ34" s="67"/>
      <c r="UK34" s="67"/>
      <c r="UL34" s="67"/>
      <c r="UM34" s="67"/>
      <c r="UN34" s="67"/>
      <c r="UO34" s="67"/>
      <c r="UP34" s="67"/>
      <c r="UQ34" s="67"/>
      <c r="UR34" s="67"/>
      <c r="US34" s="67"/>
      <c r="UT34" s="67"/>
      <c r="UU34" s="67"/>
      <c r="UV34" s="67"/>
      <c r="UW34" s="67"/>
      <c r="UX34" s="67"/>
      <c r="UY34" s="67"/>
      <c r="UZ34" s="67"/>
      <c r="VA34" s="67"/>
      <c r="VB34" s="67"/>
      <c r="VC34" s="67"/>
      <c r="VD34" s="67"/>
      <c r="VE34" s="67"/>
      <c r="VF34" s="67"/>
      <c r="VG34" s="67"/>
      <c r="VH34" s="67"/>
      <c r="VI34" s="67"/>
      <c r="VJ34" s="67"/>
      <c r="VK34" s="67"/>
      <c r="VL34" s="67"/>
      <c r="VM34" s="67"/>
      <c r="VN34" s="67"/>
      <c r="VO34" s="67"/>
      <c r="VP34" s="67"/>
      <c r="VQ34" s="67"/>
      <c r="VR34" s="67"/>
      <c r="VS34" s="67"/>
      <c r="VT34" s="67"/>
      <c r="VU34" s="67"/>
      <c r="VV34" s="67"/>
      <c r="VW34" s="67"/>
      <c r="VX34" s="67"/>
      <c r="VY34" s="67"/>
      <c r="VZ34" s="67"/>
      <c r="WA34" s="67"/>
      <c r="WB34" s="67"/>
      <c r="WC34" s="67"/>
      <c r="WD34" s="67"/>
      <c r="WE34" s="67"/>
      <c r="WF34" s="67"/>
      <c r="WG34" s="67"/>
      <c r="WH34" s="67"/>
      <c r="WI34" s="67"/>
      <c r="WJ34" s="67"/>
      <c r="WK34" s="67"/>
      <c r="WL34" s="67"/>
      <c r="WM34" s="67"/>
      <c r="WN34" s="67"/>
      <c r="WO34" s="67"/>
      <c r="WP34" s="67"/>
      <c r="WQ34" s="67"/>
      <c r="WR34" s="67"/>
      <c r="WS34" s="67"/>
      <c r="WT34" s="67"/>
      <c r="WU34" s="67"/>
      <c r="WV34" s="67"/>
      <c r="WW34" s="67"/>
      <c r="WX34" s="67"/>
      <c r="WY34" s="67"/>
      <c r="WZ34" s="67"/>
      <c r="XA34" s="67"/>
      <c r="XB34" s="67"/>
      <c r="XC34" s="67"/>
      <c r="XD34" s="67"/>
      <c r="XE34" s="67"/>
      <c r="XF34" s="67"/>
      <c r="XG34" s="67"/>
      <c r="XH34" s="67"/>
      <c r="XI34" s="67"/>
      <c r="XJ34" s="67"/>
      <c r="XK34" s="67"/>
      <c r="XL34" s="67"/>
      <c r="XM34" s="67"/>
      <c r="XN34" s="67"/>
      <c r="XO34" s="67"/>
      <c r="XP34" s="67"/>
      <c r="XQ34" s="67"/>
      <c r="XR34" s="67"/>
      <c r="XS34" s="67"/>
      <c r="XT34" s="67"/>
      <c r="XU34" s="67"/>
      <c r="XV34" s="67"/>
      <c r="XW34" s="67"/>
      <c r="XX34" s="67"/>
      <c r="XY34" s="67"/>
      <c r="XZ34" s="67"/>
      <c r="YA34" s="67"/>
      <c r="YB34" s="67"/>
      <c r="YC34" s="67"/>
      <c r="YD34" s="67"/>
      <c r="YE34" s="67"/>
      <c r="YF34" s="67"/>
      <c r="YG34" s="67"/>
      <c r="YH34" s="67"/>
      <c r="YI34" s="67"/>
      <c r="YJ34" s="67"/>
      <c r="YK34" s="67"/>
      <c r="YL34" s="67"/>
      <c r="YM34" s="67"/>
      <c r="YN34" s="67"/>
      <c r="YO34" s="67"/>
      <c r="YP34" s="67"/>
      <c r="YQ34" s="67"/>
      <c r="YR34" s="67"/>
      <c r="YS34" s="67"/>
      <c r="YT34" s="67"/>
      <c r="YU34" s="67"/>
      <c r="YV34" s="67"/>
      <c r="YW34" s="67"/>
      <c r="YX34" s="67"/>
      <c r="YY34" s="67"/>
      <c r="YZ34" s="67"/>
      <c r="ZA34" s="67"/>
      <c r="ZB34" s="67"/>
      <c r="ZC34" s="67"/>
      <c r="ZD34" s="67"/>
      <c r="ZE34" s="67"/>
      <c r="ZF34" s="67"/>
      <c r="ZG34" s="67"/>
      <c r="ZH34" s="67"/>
      <c r="ZI34" s="67"/>
      <c r="ZJ34" s="67"/>
      <c r="ZK34" s="67"/>
      <c r="ZL34" s="67"/>
      <c r="ZM34" s="67"/>
      <c r="ZN34" s="67"/>
      <c r="ZO34" s="67"/>
      <c r="ZP34" s="67"/>
      <c r="ZQ34" s="67"/>
      <c r="ZR34" s="67"/>
      <c r="ZS34" s="67"/>
      <c r="ZT34" s="67"/>
      <c r="ZU34" s="67"/>
      <c r="ZV34" s="67"/>
      <c r="ZW34" s="67"/>
      <c r="ZX34" s="67"/>
      <c r="ZY34" s="67"/>
      <c r="ZZ34" s="67"/>
      <c r="AAA34" s="67"/>
      <c r="AAB34" s="67"/>
      <c r="AAC34" s="67"/>
      <c r="AAD34" s="67"/>
      <c r="AAE34" s="67"/>
      <c r="AAF34" s="67"/>
      <c r="AAG34" s="67"/>
      <c r="AAH34" s="67"/>
      <c r="AAI34" s="67"/>
      <c r="AAJ34" s="67"/>
      <c r="AAK34" s="67"/>
      <c r="AAL34" s="67"/>
      <c r="AAM34" s="67"/>
      <c r="AAN34" s="67"/>
      <c r="AAO34" s="67"/>
      <c r="AAP34" s="67"/>
      <c r="AAQ34" s="67"/>
      <c r="AAR34" s="67"/>
      <c r="AAS34" s="67"/>
      <c r="AAT34" s="67"/>
      <c r="AAU34" s="67"/>
      <c r="AAV34" s="67"/>
      <c r="AAW34" s="67"/>
      <c r="AAX34" s="67"/>
      <c r="AAY34" s="67"/>
      <c r="AAZ34" s="67"/>
      <c r="ABA34" s="67"/>
      <c r="ABB34" s="67"/>
      <c r="ABC34" s="67"/>
      <c r="ABD34" s="67"/>
      <c r="ABE34" s="67"/>
      <c r="ABF34" s="67"/>
      <c r="ABG34" s="67"/>
      <c r="ABH34" s="67"/>
      <c r="ABI34" s="67"/>
      <c r="ABJ34" s="67"/>
      <c r="ABK34" s="67"/>
      <c r="ABL34" s="67"/>
      <c r="ABM34" s="67"/>
      <c r="ABN34" s="67"/>
      <c r="ABO34" s="67"/>
      <c r="ABP34" s="67"/>
      <c r="ABQ34" s="67"/>
      <c r="ABR34" s="67"/>
      <c r="ABS34" s="67"/>
      <c r="ABT34" s="67"/>
      <c r="ABU34" s="67"/>
      <c r="ABV34" s="67"/>
      <c r="ABW34" s="67"/>
      <c r="ABX34" s="67"/>
      <c r="ABY34" s="67"/>
      <c r="ABZ34" s="67"/>
      <c r="ACA34" s="67"/>
      <c r="ACB34" s="67"/>
      <c r="ACC34" s="67"/>
      <c r="ACD34" s="67"/>
      <c r="ACE34" s="67"/>
      <c r="ACF34" s="67"/>
      <c r="ACG34" s="67"/>
      <c r="ACH34" s="67"/>
      <c r="ACI34" s="67"/>
      <c r="ACJ34" s="67"/>
      <c r="ACK34" s="67"/>
      <c r="ACL34" s="67"/>
      <c r="ACM34" s="67"/>
      <c r="ACN34" s="67"/>
      <c r="ACO34" s="67"/>
      <c r="ACP34" s="67"/>
      <c r="ACQ34" s="67"/>
      <c r="ACR34" s="67"/>
      <c r="ACS34" s="67"/>
      <c r="ACT34" s="67"/>
      <c r="ACU34" s="67"/>
      <c r="ACV34" s="67"/>
      <c r="ACW34" s="67"/>
      <c r="ACX34" s="67"/>
      <c r="ACY34" s="67"/>
      <c r="ACZ34" s="67"/>
      <c r="ADA34" s="67"/>
      <c r="ADB34" s="67"/>
      <c r="ADC34" s="67"/>
      <c r="ADD34" s="67"/>
      <c r="ADE34" s="67"/>
      <c r="ADF34" s="67"/>
      <c r="ADG34" s="67"/>
      <c r="ADH34" s="67"/>
      <c r="ADI34" s="67"/>
      <c r="ADJ34" s="67"/>
      <c r="ADK34" s="67"/>
      <c r="ADL34" s="67"/>
      <c r="ADM34" s="67"/>
      <c r="ADN34" s="67"/>
      <c r="ADO34" s="67"/>
      <c r="ADP34" s="67"/>
      <c r="ADQ34" s="67"/>
      <c r="ADR34" s="67"/>
      <c r="ADS34" s="67"/>
      <c r="ADT34" s="67"/>
      <c r="ADU34" s="67"/>
      <c r="ADV34" s="67"/>
      <c r="ADW34" s="67"/>
      <c r="ADX34" s="67"/>
      <c r="ADY34" s="67"/>
      <c r="ADZ34" s="67"/>
      <c r="AEA34" s="67"/>
      <c r="AEB34" s="67"/>
      <c r="AEC34" s="67"/>
      <c r="AED34" s="67"/>
      <c r="AEE34" s="67"/>
      <c r="AEF34" s="67"/>
      <c r="AEG34" s="67"/>
      <c r="AEH34" s="67"/>
      <c r="AEI34" s="67"/>
      <c r="AEJ34" s="67"/>
      <c r="AEK34" s="67"/>
      <c r="AEL34" s="67"/>
      <c r="AEM34" s="67"/>
      <c r="AEN34" s="67"/>
      <c r="AEO34" s="67"/>
      <c r="AEP34" s="67"/>
      <c r="AEQ34" s="67"/>
      <c r="AER34" s="67"/>
      <c r="AES34" s="67"/>
      <c r="AET34" s="67"/>
      <c r="AEU34" s="67"/>
      <c r="AEV34" s="67"/>
      <c r="AEW34" s="67"/>
      <c r="AEX34" s="67"/>
      <c r="AEY34" s="67"/>
      <c r="AEZ34" s="67"/>
      <c r="AFA34" s="67"/>
      <c r="AFB34" s="67"/>
      <c r="AFC34" s="67"/>
      <c r="AFD34" s="67"/>
      <c r="AFE34" s="67"/>
      <c r="AFF34" s="67"/>
      <c r="AFG34" s="67"/>
      <c r="AFH34" s="67"/>
      <c r="AFI34" s="67"/>
      <c r="AFJ34" s="67"/>
      <c r="AFK34" s="67"/>
      <c r="AFL34" s="67"/>
      <c r="AFM34" s="67"/>
      <c r="AFN34" s="67"/>
      <c r="AFO34" s="67"/>
      <c r="AFP34" s="67"/>
      <c r="AFQ34" s="67"/>
      <c r="AFR34" s="67"/>
      <c r="AFS34" s="67"/>
      <c r="AFT34" s="67"/>
      <c r="AFU34" s="67"/>
      <c r="AFV34" s="67"/>
      <c r="AFW34" s="67"/>
      <c r="AFX34" s="67"/>
      <c r="AFY34" s="67"/>
      <c r="AFZ34" s="67"/>
      <c r="AGA34" s="67"/>
      <c r="AGB34" s="67"/>
      <c r="AGC34" s="67"/>
      <c r="AGD34" s="67"/>
      <c r="AGE34" s="67"/>
      <c r="AGF34" s="67"/>
      <c r="AGG34" s="67"/>
      <c r="AGH34" s="67"/>
      <c r="AGI34" s="67"/>
      <c r="AGJ34" s="67"/>
      <c r="AGK34" s="67"/>
      <c r="AGL34" s="67"/>
      <c r="AGM34" s="67"/>
      <c r="AGN34" s="67"/>
      <c r="AGO34" s="67"/>
      <c r="AGP34" s="67"/>
      <c r="AGQ34" s="67"/>
      <c r="AGR34" s="67"/>
      <c r="AGS34" s="67"/>
      <c r="AGT34" s="67"/>
      <c r="AGU34" s="67"/>
      <c r="AGV34" s="67"/>
      <c r="AGW34" s="67"/>
      <c r="AGX34" s="67"/>
      <c r="AGY34" s="67"/>
      <c r="AGZ34" s="67"/>
      <c r="AHA34" s="67"/>
      <c r="AHB34" s="67"/>
      <c r="AHC34" s="67"/>
      <c r="AHD34" s="67"/>
      <c r="AHE34" s="67"/>
      <c r="AHF34" s="67"/>
      <c r="AHG34" s="67"/>
      <c r="AHH34" s="67"/>
      <c r="AHI34" s="67"/>
      <c r="AHJ34" s="67"/>
      <c r="AHK34" s="67"/>
      <c r="AHL34" s="67"/>
      <c r="AHM34" s="67"/>
      <c r="AHN34" s="67"/>
      <c r="AHO34" s="67"/>
      <c r="AHP34" s="67"/>
      <c r="AHQ34" s="67"/>
      <c r="AHR34" s="67"/>
      <c r="AHS34" s="67"/>
      <c r="AHT34" s="67"/>
      <c r="AHU34" s="67"/>
      <c r="AHV34" s="67"/>
      <c r="AHW34" s="67"/>
      <c r="AHX34" s="67"/>
      <c r="AHY34" s="67"/>
      <c r="AHZ34" s="67"/>
      <c r="AIA34" s="67"/>
      <c r="AIB34" s="67"/>
      <c r="AIC34" s="67"/>
      <c r="AID34" s="67"/>
      <c r="AIE34" s="67"/>
      <c r="AIF34" s="67"/>
      <c r="AIG34" s="67"/>
      <c r="AIH34" s="67"/>
      <c r="AII34" s="67"/>
      <c r="AIJ34" s="67"/>
      <c r="AIK34" s="67"/>
      <c r="AIL34" s="67"/>
      <c r="AIM34" s="67"/>
      <c r="AIN34" s="67"/>
      <c r="AIO34" s="67"/>
      <c r="AIP34" s="67"/>
      <c r="AIQ34" s="67"/>
      <c r="AIR34" s="67"/>
      <c r="AIS34" s="67"/>
      <c r="AIT34" s="67"/>
      <c r="AIU34" s="67"/>
      <c r="AIV34" s="67"/>
      <c r="AIW34" s="67"/>
      <c r="AIX34" s="67"/>
      <c r="AIY34" s="67"/>
      <c r="AIZ34" s="67"/>
      <c r="AJA34" s="67"/>
      <c r="AJB34" s="67"/>
      <c r="AJC34" s="67"/>
      <c r="AJD34" s="67"/>
      <c r="AJE34" s="67"/>
      <c r="AJF34" s="67"/>
      <c r="AJG34" s="67"/>
      <c r="AJH34" s="67"/>
      <c r="AJI34" s="67"/>
      <c r="AJJ34" s="67"/>
      <c r="AJK34" s="67"/>
      <c r="AJL34" s="67"/>
      <c r="AJM34" s="67"/>
      <c r="AJN34" s="67"/>
      <c r="AJO34" s="67"/>
      <c r="AJP34" s="67"/>
      <c r="AJQ34" s="67"/>
      <c r="AJR34" s="67"/>
      <c r="AJS34" s="67"/>
      <c r="AJT34" s="67"/>
      <c r="AJU34" s="67"/>
      <c r="AJV34" s="67"/>
      <c r="AJW34" s="67"/>
      <c r="AJX34" s="67"/>
      <c r="AJY34" s="67"/>
      <c r="AJZ34" s="67"/>
      <c r="AKA34" s="67"/>
      <c r="AKB34" s="67"/>
      <c r="AKC34" s="67"/>
      <c r="AKD34" s="67"/>
      <c r="AKE34" s="67"/>
      <c r="AKF34" s="67"/>
      <c r="AKG34" s="67"/>
      <c r="AKH34" s="67"/>
      <c r="AKI34" s="67"/>
      <c r="AKJ34" s="67"/>
      <c r="AKK34" s="67"/>
      <c r="AKL34" s="67"/>
      <c r="AKM34" s="67"/>
      <c r="AKN34" s="67"/>
      <c r="AKO34" s="67"/>
      <c r="AKP34" s="67"/>
      <c r="AKQ34" s="67"/>
      <c r="AKR34" s="67"/>
      <c r="AKS34" s="67"/>
      <c r="AKT34" s="67"/>
      <c r="AKU34" s="67"/>
      <c r="AKV34" s="67"/>
      <c r="AKW34" s="67"/>
      <c r="AKX34" s="67"/>
      <c r="AKY34" s="67"/>
      <c r="AKZ34" s="67"/>
      <c r="ALA34" s="67"/>
      <c r="ALB34" s="67"/>
      <c r="ALC34" s="67"/>
      <c r="ALD34" s="67"/>
      <c r="ALE34" s="67"/>
      <c r="ALF34" s="67"/>
      <c r="ALG34" s="67"/>
      <c r="ALH34" s="67"/>
      <c r="ALI34" s="67"/>
      <c r="ALJ34" s="67"/>
      <c r="ALK34" s="67"/>
      <c r="ALL34" s="67"/>
      <c r="ALM34" s="67"/>
      <c r="ALN34" s="67"/>
      <c r="ALO34" s="67"/>
      <c r="ALP34" s="67"/>
      <c r="ALQ34" s="67"/>
      <c r="ALR34" s="67"/>
      <c r="ALS34" s="67"/>
      <c r="ALT34" s="67"/>
      <c r="ALU34" s="67"/>
      <c r="ALV34" s="67"/>
      <c r="ALW34" s="67"/>
      <c r="ALX34" s="67"/>
      <c r="ALY34" s="67"/>
      <c r="ALZ34" s="67"/>
      <c r="AMA34" s="67"/>
      <c r="AMB34" s="67"/>
      <c r="AMC34" s="67"/>
      <c r="AMD34" s="67"/>
      <c r="AME34" s="67"/>
      <c r="AMF34" s="67"/>
      <c r="AMG34" s="67"/>
      <c r="AMH34" s="67"/>
      <c r="AMI34" s="67"/>
      <c r="AMJ34" s="67"/>
      <c r="AMK34" s="67"/>
      <c r="AML34" s="67"/>
      <c r="AMM34" s="67"/>
      <c r="AMN34" s="67"/>
      <c r="AMO34" s="67"/>
      <c r="AMP34" s="67"/>
      <c r="AMQ34" s="67"/>
      <c r="AMR34" s="67"/>
      <c r="AMS34" s="67"/>
      <c r="AMT34" s="67"/>
      <c r="AMU34" s="67"/>
      <c r="AMV34" s="67"/>
      <c r="AMW34" s="67"/>
      <c r="AMX34" s="67"/>
      <c r="AMY34" s="67"/>
      <c r="AMZ34" s="67"/>
      <c r="ANA34" s="67"/>
      <c r="ANB34" s="67"/>
      <c r="ANC34" s="67"/>
      <c r="AND34" s="67"/>
      <c r="ANE34" s="67"/>
      <c r="ANF34" s="67"/>
      <c r="ANG34" s="67"/>
      <c r="ANH34" s="67"/>
      <c r="ANI34" s="67"/>
      <c r="ANJ34" s="67"/>
      <c r="ANK34" s="67"/>
      <c r="ANL34" s="67"/>
      <c r="ANM34" s="67"/>
      <c r="ANN34" s="67"/>
      <c r="ANO34" s="67"/>
      <c r="ANP34" s="67"/>
      <c r="ANQ34" s="67"/>
      <c r="ANR34" s="67"/>
      <c r="ANS34" s="67"/>
      <c r="ANT34" s="67"/>
      <c r="ANU34" s="67"/>
      <c r="ANV34" s="67"/>
      <c r="ANW34" s="67"/>
      <c r="ANX34" s="67"/>
      <c r="ANY34" s="67"/>
      <c r="ANZ34" s="67"/>
      <c r="AOA34" s="67"/>
      <c r="AOB34" s="67"/>
      <c r="AOC34" s="67"/>
      <c r="AOD34" s="67"/>
      <c r="AOE34" s="67"/>
      <c r="AOF34" s="67"/>
      <c r="AOG34" s="67"/>
      <c r="AOH34" s="67"/>
      <c r="AOI34" s="67"/>
      <c r="AOJ34" s="67"/>
      <c r="AOK34" s="67"/>
      <c r="AOL34" s="67"/>
      <c r="AOM34" s="67"/>
      <c r="AON34" s="67"/>
      <c r="AOO34" s="67"/>
      <c r="AOP34" s="67"/>
      <c r="AOQ34" s="67"/>
      <c r="AOR34" s="67"/>
      <c r="AOS34" s="67"/>
      <c r="AOT34" s="67"/>
      <c r="AOU34" s="67"/>
      <c r="AOV34" s="67"/>
      <c r="AOW34" s="67"/>
      <c r="AOX34" s="67"/>
      <c r="AOY34" s="67"/>
      <c r="AOZ34" s="67"/>
      <c r="APA34" s="67"/>
      <c r="APB34" s="67"/>
      <c r="APC34" s="67"/>
      <c r="APD34" s="67"/>
      <c r="APE34" s="67"/>
      <c r="APF34" s="67"/>
      <c r="APG34" s="67"/>
      <c r="APH34" s="67"/>
      <c r="API34" s="67"/>
      <c r="APJ34" s="67"/>
      <c r="APK34" s="67"/>
      <c r="APL34" s="67"/>
      <c r="APM34" s="67"/>
      <c r="APN34" s="67"/>
      <c r="APO34" s="67"/>
      <c r="APP34" s="67"/>
      <c r="APQ34" s="67"/>
      <c r="APR34" s="67"/>
      <c r="APS34" s="67"/>
      <c r="APT34" s="67"/>
      <c r="APU34" s="67"/>
      <c r="APV34" s="67"/>
      <c r="APW34" s="67"/>
      <c r="APX34" s="67"/>
      <c r="APY34" s="67"/>
      <c r="APZ34" s="67"/>
      <c r="AQA34" s="67"/>
      <c r="AQB34" s="67"/>
      <c r="AQC34" s="67"/>
      <c r="AQD34" s="67"/>
      <c r="AQE34" s="67"/>
      <c r="AQF34" s="67"/>
      <c r="AQG34" s="67"/>
      <c r="AQH34" s="67"/>
      <c r="AQI34" s="67"/>
      <c r="AQJ34" s="67"/>
      <c r="AQK34" s="67"/>
      <c r="AQL34" s="67"/>
      <c r="AQM34" s="67"/>
      <c r="AQN34" s="67"/>
      <c r="AQO34" s="67"/>
      <c r="AQP34" s="67"/>
      <c r="AQQ34" s="67"/>
      <c r="AQR34" s="67"/>
      <c r="AQS34" s="67"/>
      <c r="AQT34" s="67"/>
      <c r="AQU34" s="67"/>
      <c r="AQV34" s="67"/>
      <c r="AQW34" s="67"/>
      <c r="AQX34" s="67"/>
      <c r="AQY34" s="67"/>
      <c r="AQZ34" s="67"/>
      <c r="ARA34" s="67"/>
      <c r="ARB34" s="67"/>
      <c r="ARC34" s="67"/>
      <c r="ARD34" s="67"/>
      <c r="ARE34" s="67"/>
      <c r="ARF34" s="67"/>
      <c r="ARG34" s="67"/>
      <c r="ARH34" s="67"/>
      <c r="ARI34" s="67"/>
      <c r="ARJ34" s="67"/>
      <c r="ARK34" s="67"/>
      <c r="ARL34" s="67"/>
      <c r="ARM34" s="67"/>
      <c r="ARN34" s="67"/>
      <c r="ARO34" s="67"/>
      <c r="ARP34" s="67"/>
      <c r="ARQ34" s="67"/>
      <c r="ARR34" s="67"/>
      <c r="ARS34" s="67"/>
      <c r="ART34" s="67"/>
      <c r="ARU34" s="67"/>
      <c r="ARV34" s="67"/>
      <c r="ARW34" s="67"/>
      <c r="ARX34" s="67"/>
      <c r="ARY34" s="67"/>
      <c r="ARZ34" s="67"/>
      <c r="ASA34" s="67"/>
      <c r="ASB34" s="67"/>
      <c r="ASC34" s="67"/>
      <c r="ASD34" s="67"/>
      <c r="ASE34" s="67"/>
      <c r="ASF34" s="67"/>
      <c r="ASG34" s="67"/>
      <c r="ASH34" s="67"/>
      <c r="ASI34" s="67"/>
      <c r="ASJ34" s="67"/>
      <c r="ASK34" s="67"/>
      <c r="ASL34" s="67"/>
      <c r="ASM34" s="67"/>
      <c r="ASN34" s="67"/>
      <c r="ASO34" s="67"/>
      <c r="ASP34" s="67"/>
      <c r="ASQ34" s="67"/>
      <c r="ASR34" s="67"/>
      <c r="ASS34" s="67"/>
      <c r="AST34" s="67"/>
      <c r="ASU34" s="67"/>
      <c r="ASV34" s="67"/>
      <c r="ASW34" s="67"/>
      <c r="ASX34" s="67"/>
      <c r="ASY34" s="67"/>
      <c r="ASZ34" s="67"/>
      <c r="ATA34" s="67"/>
      <c r="ATB34" s="67"/>
      <c r="ATC34" s="67"/>
      <c r="ATD34" s="67"/>
      <c r="ATE34" s="67"/>
      <c r="ATF34" s="67"/>
      <c r="ATG34" s="67"/>
      <c r="ATH34" s="67"/>
      <c r="ATI34" s="67"/>
      <c r="ATJ34" s="67"/>
      <c r="ATK34" s="67"/>
      <c r="ATL34" s="67"/>
      <c r="ATM34" s="67"/>
      <c r="ATN34" s="67"/>
      <c r="ATO34" s="67"/>
      <c r="ATP34" s="67"/>
      <c r="ATQ34" s="67"/>
      <c r="ATR34" s="67"/>
      <c r="ATS34" s="67"/>
      <c r="ATT34" s="67"/>
      <c r="ATU34" s="67"/>
      <c r="ATV34" s="67"/>
      <c r="ATW34" s="67"/>
      <c r="ATX34" s="67"/>
      <c r="ATY34" s="67"/>
      <c r="ATZ34" s="67"/>
      <c r="AUA34" s="67"/>
      <c r="AUB34" s="67"/>
      <c r="AUC34" s="67"/>
      <c r="AUD34" s="67"/>
      <c r="AUE34" s="67"/>
      <c r="AUF34" s="67"/>
      <c r="AUG34" s="67"/>
      <c r="AUH34" s="67"/>
      <c r="AUI34" s="67"/>
      <c r="AUJ34" s="67"/>
      <c r="AUK34" s="67"/>
      <c r="AUL34" s="67"/>
      <c r="AUM34" s="67"/>
      <c r="AUN34" s="67"/>
      <c r="AUO34" s="67"/>
      <c r="AUP34" s="67"/>
      <c r="AUQ34" s="67"/>
      <c r="AUR34" s="67"/>
      <c r="AUS34" s="67"/>
      <c r="AUT34" s="67"/>
      <c r="AUU34" s="67"/>
      <c r="AUV34" s="67"/>
      <c r="AUW34" s="67"/>
      <c r="AUX34" s="67"/>
      <c r="AUY34" s="67"/>
      <c r="AUZ34" s="67"/>
      <c r="AVA34" s="67"/>
      <c r="AVB34" s="67"/>
      <c r="AVC34" s="67"/>
      <c r="AVD34" s="67"/>
      <c r="AVE34" s="67"/>
      <c r="AVF34" s="67"/>
      <c r="AVG34" s="67"/>
      <c r="AVH34" s="67"/>
      <c r="AVI34" s="67"/>
      <c r="AVJ34" s="67"/>
      <c r="AVK34" s="67"/>
      <c r="AVL34" s="67"/>
      <c r="AVM34" s="67"/>
      <c r="AVN34" s="67"/>
      <c r="AVO34" s="67"/>
      <c r="AVP34" s="67"/>
      <c r="AVQ34" s="67"/>
      <c r="AVR34" s="67"/>
      <c r="AVS34" s="67"/>
      <c r="AVT34" s="67"/>
      <c r="AVU34" s="67"/>
      <c r="AVV34" s="67"/>
      <c r="AVW34" s="67"/>
      <c r="AVX34" s="67"/>
      <c r="AVY34" s="67"/>
      <c r="AVZ34" s="67"/>
      <c r="AWA34" s="67"/>
      <c r="AWB34" s="67"/>
      <c r="AWC34" s="67"/>
      <c r="AWD34" s="67"/>
      <c r="AWE34" s="67"/>
      <c r="AWF34" s="67"/>
      <c r="AWG34" s="67"/>
      <c r="AWH34" s="67"/>
      <c r="AWI34" s="67"/>
      <c r="AWJ34" s="67"/>
      <c r="AWK34" s="67"/>
      <c r="AWL34" s="67"/>
      <c r="AWM34" s="67"/>
      <c r="AWN34" s="67"/>
      <c r="AWO34" s="67"/>
      <c r="AWP34" s="67"/>
      <c r="AWQ34" s="67"/>
      <c r="AWR34" s="67"/>
      <c r="AWS34" s="67"/>
      <c r="AWT34" s="67"/>
      <c r="AWU34" s="67"/>
      <c r="AWV34" s="67"/>
      <c r="AWW34" s="67"/>
      <c r="AWX34" s="67"/>
      <c r="AWY34" s="67"/>
      <c r="AWZ34" s="67"/>
      <c r="AXA34" s="67"/>
      <c r="AXB34" s="67"/>
      <c r="AXC34" s="67"/>
      <c r="AXD34" s="67"/>
      <c r="AXE34" s="67"/>
      <c r="AXF34" s="67"/>
      <c r="AXG34" s="67"/>
      <c r="AXH34" s="67"/>
      <c r="AXI34" s="67"/>
      <c r="AXJ34" s="67"/>
      <c r="AXK34" s="67"/>
      <c r="AXL34" s="67"/>
      <c r="AXM34" s="67"/>
      <c r="AXN34" s="67"/>
      <c r="AXO34" s="67"/>
      <c r="AXP34" s="67"/>
      <c r="AXQ34" s="67"/>
      <c r="AXR34" s="67"/>
      <c r="AXS34" s="67"/>
      <c r="AXT34" s="67"/>
      <c r="AXU34" s="67"/>
      <c r="AXV34" s="67"/>
      <c r="AXW34" s="67"/>
      <c r="AXX34" s="67"/>
      <c r="AXY34" s="67"/>
      <c r="AXZ34" s="67"/>
      <c r="AYA34" s="67"/>
      <c r="AYB34" s="67"/>
      <c r="AYC34" s="67"/>
      <c r="AYD34" s="67"/>
      <c r="AYE34" s="67"/>
      <c r="AYF34" s="67"/>
      <c r="AYG34" s="67"/>
      <c r="AYH34" s="67"/>
      <c r="AYI34" s="67"/>
      <c r="AYJ34" s="67"/>
      <c r="AYK34" s="67"/>
      <c r="AYL34" s="67"/>
      <c r="AYM34" s="67"/>
      <c r="AYN34" s="67"/>
      <c r="AYO34" s="67"/>
      <c r="AYP34" s="67"/>
      <c r="AYQ34" s="67"/>
      <c r="AYR34" s="67"/>
      <c r="AYS34" s="67"/>
      <c r="AYT34" s="67"/>
      <c r="AYU34" s="67"/>
      <c r="AYV34" s="67"/>
      <c r="AYW34" s="67"/>
      <c r="AYX34" s="67"/>
      <c r="AYY34" s="67"/>
      <c r="AYZ34" s="67"/>
      <c r="AZA34" s="67"/>
      <c r="AZB34" s="67"/>
      <c r="AZC34" s="67"/>
      <c r="AZD34" s="67"/>
      <c r="AZE34" s="67"/>
      <c r="AZF34" s="67"/>
      <c r="AZG34" s="67"/>
      <c r="AZH34" s="67"/>
      <c r="AZI34" s="67"/>
      <c r="AZJ34" s="67"/>
      <c r="AZK34" s="67"/>
      <c r="AZL34" s="67"/>
      <c r="AZM34" s="67"/>
      <c r="AZN34" s="67"/>
      <c r="AZO34" s="67"/>
      <c r="AZP34" s="67"/>
      <c r="AZQ34" s="67"/>
      <c r="AZR34" s="67"/>
      <c r="AZS34" s="67"/>
      <c r="AZT34" s="67"/>
      <c r="AZU34" s="67"/>
      <c r="AZV34" s="67"/>
      <c r="AZW34" s="67"/>
      <c r="AZX34" s="67"/>
      <c r="AZY34" s="67"/>
      <c r="AZZ34" s="67"/>
      <c r="BAA34" s="67"/>
      <c r="BAB34" s="67"/>
      <c r="BAC34" s="67"/>
      <c r="BAD34" s="67"/>
      <c r="BAE34" s="67"/>
      <c r="BAF34" s="67"/>
      <c r="BAG34" s="67"/>
      <c r="BAH34" s="67"/>
      <c r="BAI34" s="67"/>
      <c r="BAJ34" s="67"/>
      <c r="BAK34" s="67"/>
      <c r="BAL34" s="67"/>
      <c r="BAM34" s="67"/>
      <c r="BAN34" s="67"/>
      <c r="BAO34" s="67"/>
      <c r="BAP34" s="67"/>
      <c r="BAQ34" s="67"/>
      <c r="BAR34" s="67"/>
      <c r="BAS34" s="67"/>
      <c r="BAT34" s="67"/>
      <c r="BAU34" s="67"/>
      <c r="BAV34" s="67"/>
      <c r="BAW34" s="67"/>
      <c r="BAX34" s="67"/>
      <c r="BAY34" s="67"/>
      <c r="BAZ34" s="67"/>
      <c r="BBA34" s="67"/>
      <c r="BBB34" s="67"/>
      <c r="BBC34" s="67"/>
      <c r="BBD34" s="67"/>
      <c r="BBE34" s="67"/>
      <c r="BBF34" s="67"/>
      <c r="BBG34" s="67"/>
      <c r="BBH34" s="67"/>
      <c r="BBI34" s="67"/>
      <c r="BBJ34" s="67"/>
      <c r="BBK34" s="67"/>
      <c r="BBL34" s="67"/>
      <c r="BBM34" s="67"/>
      <c r="BBN34" s="67"/>
      <c r="BBO34" s="67"/>
      <c r="BBP34" s="67"/>
      <c r="BBQ34" s="67"/>
      <c r="BBR34" s="67"/>
      <c r="BBS34" s="67"/>
      <c r="BBT34" s="67"/>
      <c r="BBU34" s="67"/>
      <c r="BBV34" s="67"/>
      <c r="BBW34" s="67"/>
      <c r="BBX34" s="67"/>
      <c r="BBY34" s="67"/>
      <c r="BBZ34" s="67"/>
      <c r="BCA34" s="67"/>
      <c r="BCB34" s="67"/>
      <c r="BCC34" s="67"/>
      <c r="BCD34" s="67"/>
      <c r="BCE34" s="67"/>
      <c r="BCF34" s="67"/>
      <c r="BCG34" s="67"/>
      <c r="BCH34" s="67"/>
      <c r="BCI34" s="67"/>
      <c r="BCJ34" s="67"/>
      <c r="BCK34" s="67"/>
      <c r="BCL34" s="67"/>
      <c r="BCM34" s="67"/>
      <c r="BCN34" s="67"/>
      <c r="BCO34" s="67"/>
      <c r="BCP34" s="67"/>
      <c r="BCQ34" s="67"/>
      <c r="BCR34" s="67"/>
      <c r="BCS34" s="67"/>
      <c r="BCT34" s="67"/>
      <c r="BCU34" s="67"/>
      <c r="BCV34" s="67"/>
      <c r="BCW34" s="67"/>
      <c r="BCX34" s="67"/>
      <c r="BCY34" s="67"/>
      <c r="BCZ34" s="67"/>
      <c r="BDA34" s="67"/>
      <c r="BDB34" s="67"/>
      <c r="BDC34" s="67"/>
      <c r="BDD34" s="67"/>
      <c r="BDE34" s="67"/>
      <c r="BDF34" s="67"/>
      <c r="BDG34" s="67"/>
      <c r="BDH34" s="67"/>
      <c r="BDI34" s="67"/>
      <c r="BDJ34" s="67"/>
      <c r="BDK34" s="67"/>
      <c r="BDL34" s="67"/>
      <c r="BDM34" s="67"/>
      <c r="BDN34" s="67"/>
      <c r="BDO34" s="67"/>
      <c r="BDP34" s="67"/>
      <c r="BDQ34" s="67"/>
      <c r="BDR34" s="67"/>
      <c r="BDS34" s="67"/>
      <c r="BDT34" s="67"/>
      <c r="BDU34" s="67"/>
      <c r="BDV34" s="67"/>
      <c r="BDW34" s="67"/>
      <c r="BDX34" s="67"/>
      <c r="BDY34" s="67"/>
      <c r="BDZ34" s="67"/>
      <c r="BEA34" s="67"/>
      <c r="BEB34" s="67"/>
      <c r="BEC34" s="67"/>
      <c r="BED34" s="67"/>
      <c r="BEE34" s="67"/>
      <c r="BEF34" s="67"/>
      <c r="BEG34" s="67"/>
      <c r="BEH34" s="67"/>
      <c r="BEI34" s="67"/>
      <c r="BEJ34" s="67"/>
      <c r="BEK34" s="67"/>
      <c r="BEL34" s="67"/>
      <c r="BEM34" s="67"/>
      <c r="BEN34" s="67"/>
      <c r="BEO34" s="67"/>
      <c r="BEP34" s="67"/>
      <c r="BEQ34" s="67"/>
      <c r="BER34" s="67"/>
      <c r="BES34" s="67"/>
      <c r="BET34" s="67"/>
      <c r="BEU34" s="67"/>
      <c r="BEV34" s="67"/>
      <c r="BEW34" s="67"/>
      <c r="BEX34" s="67"/>
      <c r="BEY34" s="67"/>
      <c r="BEZ34" s="67"/>
      <c r="BFA34" s="67"/>
      <c r="BFB34" s="67"/>
      <c r="BFC34" s="67"/>
      <c r="BFD34" s="67"/>
      <c r="BFE34" s="67"/>
      <c r="BFF34" s="67"/>
      <c r="BFG34" s="67"/>
      <c r="BFH34" s="67"/>
      <c r="BFI34" s="67"/>
      <c r="BFJ34" s="67"/>
      <c r="BFK34" s="67"/>
      <c r="BFL34" s="67"/>
      <c r="BFM34" s="67"/>
      <c r="BFN34" s="67"/>
      <c r="BFO34" s="67"/>
      <c r="BFP34" s="67"/>
      <c r="BFQ34" s="67"/>
      <c r="BFR34" s="67"/>
      <c r="BFS34" s="67"/>
      <c r="BFT34" s="67"/>
      <c r="BFU34" s="67"/>
      <c r="BFV34" s="67"/>
      <c r="BFW34" s="67"/>
      <c r="BFX34" s="67"/>
      <c r="BFY34" s="67"/>
      <c r="BFZ34" s="67"/>
      <c r="BGA34" s="67"/>
      <c r="BGB34" s="67"/>
      <c r="BGC34" s="67"/>
      <c r="BGD34" s="67"/>
      <c r="BGE34" s="67"/>
      <c r="BGF34" s="67"/>
      <c r="BGG34" s="67"/>
      <c r="BGH34" s="67"/>
      <c r="BGI34" s="67"/>
      <c r="BGJ34" s="67"/>
      <c r="BGK34" s="67"/>
      <c r="BGL34" s="67"/>
      <c r="BGM34" s="67"/>
      <c r="BGN34" s="67"/>
      <c r="BGO34" s="67"/>
      <c r="BGP34" s="67"/>
      <c r="BGQ34" s="67"/>
      <c r="BGR34" s="67"/>
      <c r="BGS34" s="67"/>
      <c r="BGT34" s="67"/>
      <c r="BGU34" s="67"/>
      <c r="BGV34" s="67"/>
      <c r="BGW34" s="67"/>
      <c r="BGX34" s="67"/>
      <c r="BGY34" s="67"/>
      <c r="BGZ34" s="67"/>
      <c r="BHA34" s="67"/>
      <c r="BHB34" s="67"/>
      <c r="BHC34" s="67"/>
      <c r="BHD34" s="67"/>
      <c r="BHE34" s="67"/>
      <c r="BHF34" s="67"/>
      <c r="BHG34" s="67"/>
      <c r="BHH34" s="67"/>
      <c r="BHI34" s="67"/>
      <c r="BHJ34" s="67"/>
      <c r="BHK34" s="67"/>
      <c r="BHL34" s="67"/>
      <c r="BHM34" s="67"/>
      <c r="BHN34" s="67"/>
      <c r="BHO34" s="67"/>
      <c r="BHP34" s="67"/>
      <c r="BHQ34" s="67"/>
      <c r="BHR34" s="67"/>
      <c r="BHS34" s="67"/>
      <c r="BHT34" s="67"/>
      <c r="BHU34" s="67"/>
      <c r="BHV34" s="67"/>
      <c r="BHW34" s="67"/>
      <c r="BHX34" s="67"/>
      <c r="BHY34" s="67"/>
      <c r="BHZ34" s="67"/>
      <c r="BIA34" s="67"/>
      <c r="BIB34" s="67"/>
      <c r="BIC34" s="67"/>
      <c r="BID34" s="67"/>
      <c r="BIE34" s="67"/>
      <c r="BIF34" s="67"/>
      <c r="BIG34" s="67"/>
      <c r="BIH34" s="67"/>
      <c r="BII34" s="67"/>
      <c r="BIJ34" s="67"/>
      <c r="BIK34" s="67"/>
      <c r="BIL34" s="67"/>
      <c r="BIM34" s="67"/>
      <c r="BIN34" s="67"/>
      <c r="BIO34" s="67"/>
      <c r="BIP34" s="67"/>
      <c r="BIQ34" s="67"/>
      <c r="BIR34" s="67"/>
      <c r="BIS34" s="67"/>
      <c r="BIT34" s="67"/>
      <c r="BIU34" s="67"/>
      <c r="BIV34" s="67"/>
      <c r="BIW34" s="67"/>
      <c r="BIX34" s="67"/>
      <c r="BIY34" s="67"/>
      <c r="BIZ34" s="67"/>
      <c r="BJA34" s="67"/>
      <c r="BJB34" s="67"/>
      <c r="BJC34" s="67"/>
      <c r="BJD34" s="67"/>
      <c r="BJE34" s="67"/>
      <c r="BJF34" s="67"/>
      <c r="BJG34" s="67"/>
      <c r="BJH34" s="67"/>
      <c r="BJI34" s="67"/>
      <c r="BJJ34" s="67"/>
      <c r="BJK34" s="67"/>
      <c r="BJL34" s="67"/>
      <c r="BJM34" s="67"/>
      <c r="BJN34" s="67"/>
      <c r="BJO34" s="67"/>
      <c r="BJP34" s="67"/>
      <c r="BJQ34" s="67"/>
      <c r="BJR34" s="67"/>
      <c r="BJS34" s="67"/>
      <c r="BJT34" s="67"/>
      <c r="BJU34" s="67"/>
      <c r="BJV34" s="67"/>
      <c r="BJW34" s="67"/>
      <c r="BJX34" s="67"/>
      <c r="BJY34" s="67"/>
      <c r="BJZ34" s="67"/>
      <c r="BKA34" s="67"/>
      <c r="BKB34" s="67"/>
      <c r="BKC34" s="67"/>
      <c r="BKD34" s="67"/>
      <c r="BKE34" s="67"/>
      <c r="BKF34" s="67"/>
      <c r="BKG34" s="67"/>
      <c r="BKH34" s="67"/>
      <c r="BKI34" s="67"/>
      <c r="BKJ34" s="67"/>
      <c r="BKK34" s="67"/>
      <c r="BKL34" s="67"/>
      <c r="BKM34" s="67"/>
      <c r="BKN34" s="67"/>
      <c r="BKO34" s="67"/>
      <c r="BKP34" s="67"/>
      <c r="BKQ34" s="67"/>
      <c r="BKR34" s="67"/>
      <c r="BKS34" s="67"/>
      <c r="BKT34" s="67"/>
      <c r="BKU34" s="67"/>
      <c r="BKV34" s="67"/>
      <c r="BKW34" s="67"/>
      <c r="BKX34" s="67"/>
      <c r="BKY34" s="67"/>
      <c r="BKZ34" s="67"/>
      <c r="BLA34" s="67"/>
      <c r="BLB34" s="67"/>
      <c r="BLC34" s="67"/>
      <c r="BLD34" s="67"/>
      <c r="BLE34" s="67"/>
      <c r="BLF34" s="67"/>
      <c r="BLG34" s="67"/>
      <c r="BLH34" s="67"/>
      <c r="BLI34" s="67"/>
      <c r="BLJ34" s="67"/>
      <c r="BLK34" s="67"/>
      <c r="BLL34" s="67"/>
      <c r="BLM34" s="67"/>
      <c r="BLN34" s="67"/>
      <c r="BLO34" s="67"/>
      <c r="BLP34" s="67"/>
      <c r="BLQ34" s="67"/>
      <c r="BLR34" s="67"/>
      <c r="BLS34" s="67"/>
      <c r="BLT34" s="67"/>
      <c r="BLU34" s="67"/>
      <c r="BLV34" s="67"/>
      <c r="BLW34" s="67"/>
      <c r="BLX34" s="67"/>
      <c r="BLY34" s="67"/>
      <c r="BLZ34" s="67"/>
      <c r="BMA34" s="67"/>
      <c r="BMB34" s="67"/>
      <c r="BMC34" s="67"/>
      <c r="BMD34" s="67"/>
      <c r="BME34" s="67"/>
      <c r="BMF34" s="67"/>
      <c r="BMG34" s="67"/>
      <c r="BMH34" s="67"/>
      <c r="BMI34" s="67"/>
      <c r="BMJ34" s="67"/>
      <c r="BMK34" s="67"/>
      <c r="BML34" s="67"/>
      <c r="BMM34" s="67"/>
      <c r="BMN34" s="67"/>
      <c r="BMO34" s="67"/>
      <c r="BMP34" s="67"/>
      <c r="BMQ34" s="67"/>
      <c r="BMR34" s="67"/>
      <c r="BMS34" s="67"/>
      <c r="BMT34" s="67"/>
      <c r="BMU34" s="67"/>
      <c r="BMV34" s="67"/>
      <c r="BMW34" s="67"/>
      <c r="BMX34" s="67"/>
      <c r="BMY34" s="67"/>
      <c r="BMZ34" s="67"/>
      <c r="BNA34" s="67"/>
      <c r="BNB34" s="67"/>
      <c r="BNC34" s="67"/>
      <c r="BND34" s="67"/>
      <c r="BNE34" s="67"/>
      <c r="BNF34" s="67"/>
      <c r="BNG34" s="67"/>
      <c r="BNH34" s="67"/>
      <c r="BNI34" s="67"/>
      <c r="BNJ34" s="67"/>
      <c r="BNK34" s="67"/>
      <c r="BNL34" s="67"/>
      <c r="BNM34" s="67"/>
      <c r="BNN34" s="67"/>
      <c r="BNO34" s="67"/>
      <c r="BNP34" s="67"/>
      <c r="BNQ34" s="67"/>
      <c r="BNR34" s="67"/>
      <c r="BNS34" s="67"/>
      <c r="BNT34" s="67"/>
      <c r="BNU34" s="67"/>
      <c r="BNV34" s="67"/>
      <c r="BNW34" s="67"/>
      <c r="BNX34" s="67"/>
      <c r="BNY34" s="67"/>
      <c r="BNZ34" s="67"/>
      <c r="BOA34" s="67"/>
      <c r="BOB34" s="67"/>
      <c r="BOC34" s="67"/>
      <c r="BOD34" s="67"/>
      <c r="BOE34" s="67"/>
      <c r="BOF34" s="67"/>
      <c r="BOG34" s="67"/>
      <c r="BOH34" s="67"/>
      <c r="BOI34" s="67"/>
      <c r="BOJ34" s="67"/>
      <c r="BOK34" s="67"/>
      <c r="BOL34" s="67"/>
      <c r="BOM34" s="67"/>
      <c r="BON34" s="67"/>
      <c r="BOO34" s="67"/>
      <c r="BOP34" s="67"/>
      <c r="BOQ34" s="67"/>
      <c r="BOR34" s="67"/>
      <c r="BOS34" s="67"/>
      <c r="BOT34" s="67"/>
      <c r="BOU34" s="67"/>
      <c r="BOV34" s="67"/>
      <c r="BOW34" s="67"/>
      <c r="BOX34" s="67"/>
      <c r="BOY34" s="67"/>
      <c r="BOZ34" s="67"/>
      <c r="BPA34" s="67"/>
      <c r="BPB34" s="67"/>
      <c r="BPC34" s="67"/>
      <c r="BPD34" s="67"/>
      <c r="BPE34" s="67"/>
      <c r="BPF34" s="67"/>
      <c r="BPG34" s="67"/>
      <c r="BPH34" s="67"/>
      <c r="BPI34" s="67"/>
      <c r="BPJ34" s="67"/>
      <c r="BPK34" s="67"/>
      <c r="BPL34" s="67"/>
      <c r="BPM34" s="67"/>
      <c r="BPN34" s="67"/>
      <c r="BPO34" s="67"/>
      <c r="BPP34" s="67"/>
      <c r="BPQ34" s="67"/>
      <c r="BPR34" s="67"/>
      <c r="BPS34" s="67"/>
      <c r="BPT34" s="67"/>
      <c r="BPU34" s="67"/>
      <c r="BPV34" s="67"/>
      <c r="BPW34" s="67"/>
      <c r="BPX34" s="67"/>
      <c r="BPY34" s="67"/>
      <c r="BPZ34" s="67"/>
      <c r="BQA34" s="67"/>
      <c r="BQB34" s="67"/>
      <c r="BQC34" s="67"/>
      <c r="BQD34" s="67"/>
      <c r="BQE34" s="67"/>
      <c r="BQF34" s="67"/>
      <c r="BQG34" s="67"/>
      <c r="BQH34" s="67"/>
      <c r="BQI34" s="67"/>
      <c r="BQJ34" s="67"/>
      <c r="BQK34" s="67"/>
      <c r="BQL34" s="67"/>
      <c r="BQM34" s="67"/>
      <c r="BQN34" s="67"/>
      <c r="BQO34" s="67"/>
      <c r="BQP34" s="67"/>
      <c r="BQQ34" s="67"/>
      <c r="BQR34" s="67"/>
      <c r="BQS34" s="67"/>
      <c r="BQT34" s="67"/>
      <c r="BQU34" s="67"/>
      <c r="BQV34" s="67"/>
      <c r="BQW34" s="67"/>
      <c r="BQX34" s="67"/>
      <c r="BQY34" s="67"/>
      <c r="BQZ34" s="67"/>
      <c r="BRA34" s="67"/>
      <c r="BRB34" s="67"/>
      <c r="BRC34" s="67"/>
      <c r="BRD34" s="67"/>
      <c r="BRE34" s="67"/>
      <c r="BRF34" s="67"/>
      <c r="BRG34" s="67"/>
      <c r="BRH34" s="67"/>
      <c r="BRI34" s="67"/>
      <c r="BRJ34" s="67"/>
      <c r="BRK34" s="67"/>
      <c r="BRL34" s="67"/>
      <c r="BRM34" s="67"/>
      <c r="BRN34" s="67"/>
      <c r="BRO34" s="67"/>
      <c r="BRP34" s="67"/>
      <c r="BRQ34" s="67"/>
      <c r="BRR34" s="67"/>
      <c r="BRS34" s="67"/>
      <c r="BRT34" s="67"/>
      <c r="BRU34" s="67"/>
      <c r="BRV34" s="67"/>
      <c r="BRW34" s="67"/>
      <c r="BRX34" s="67"/>
      <c r="BRY34" s="67"/>
      <c r="BRZ34" s="67"/>
      <c r="BSA34" s="67"/>
      <c r="BSB34" s="67"/>
      <c r="BSC34" s="67"/>
      <c r="BSD34" s="67"/>
      <c r="BSE34" s="67"/>
      <c r="BSF34" s="67"/>
      <c r="BSG34" s="67"/>
      <c r="BSH34" s="67"/>
      <c r="BSI34" s="67"/>
      <c r="BSJ34" s="67"/>
      <c r="BSK34" s="67"/>
      <c r="BSL34" s="67"/>
      <c r="BSM34" s="67"/>
      <c r="BSN34" s="67"/>
      <c r="BSO34" s="67"/>
      <c r="BSP34" s="67"/>
      <c r="BSQ34" s="67"/>
      <c r="BSR34" s="67"/>
      <c r="BSS34" s="67"/>
      <c r="BST34" s="67"/>
      <c r="BSU34" s="67"/>
      <c r="BSV34" s="67"/>
      <c r="BSW34" s="67"/>
      <c r="BSX34" s="67"/>
      <c r="BSY34" s="67"/>
      <c r="BSZ34" s="67"/>
      <c r="BTA34" s="67"/>
      <c r="BTB34" s="67"/>
      <c r="BTC34" s="67"/>
      <c r="BTD34" s="67"/>
      <c r="BTE34" s="67"/>
      <c r="BTF34" s="67"/>
      <c r="BTG34" s="67"/>
      <c r="BTH34" s="67"/>
      <c r="BTI34" s="67"/>
      <c r="BTJ34" s="67"/>
      <c r="BTK34" s="67"/>
      <c r="BTL34" s="67"/>
      <c r="BTM34" s="67"/>
      <c r="BTN34" s="67"/>
      <c r="BTO34" s="67"/>
      <c r="BTP34" s="67"/>
      <c r="BTQ34" s="67"/>
      <c r="BTR34" s="67"/>
      <c r="BTS34" s="67"/>
      <c r="BTT34" s="67"/>
      <c r="BTU34" s="67"/>
      <c r="BTV34" s="67"/>
      <c r="BTW34" s="67"/>
      <c r="BTX34" s="67"/>
      <c r="BTY34" s="67"/>
      <c r="BTZ34" s="67"/>
      <c r="BUA34" s="67"/>
      <c r="BUB34" s="67"/>
      <c r="BUC34" s="67"/>
      <c r="BUD34" s="67"/>
      <c r="BUE34" s="67"/>
      <c r="BUF34" s="67"/>
      <c r="BUG34" s="67"/>
      <c r="BUH34" s="67"/>
      <c r="BUI34" s="67"/>
      <c r="BUJ34" s="67"/>
      <c r="BUK34" s="67"/>
      <c r="BUL34" s="67"/>
      <c r="BUM34" s="67"/>
      <c r="BUN34" s="67"/>
      <c r="BUO34" s="67"/>
      <c r="BUP34" s="67"/>
      <c r="BUQ34" s="67"/>
      <c r="BUR34" s="67"/>
      <c r="BUS34" s="67"/>
      <c r="BUT34" s="67"/>
      <c r="BUU34" s="67"/>
      <c r="BUV34" s="67"/>
      <c r="BUW34" s="67"/>
      <c r="BUX34" s="67"/>
      <c r="BUY34" s="67"/>
      <c r="BUZ34" s="67"/>
      <c r="BVA34" s="67"/>
      <c r="BVB34" s="67"/>
      <c r="BVC34" s="67"/>
      <c r="BVD34" s="67"/>
      <c r="BVE34" s="67"/>
      <c r="BVF34" s="67"/>
      <c r="BVG34" s="67"/>
      <c r="BVH34" s="67"/>
      <c r="BVI34" s="67"/>
      <c r="BVJ34" s="67"/>
      <c r="BVK34" s="67"/>
      <c r="BVL34" s="67"/>
      <c r="BVM34" s="67"/>
      <c r="BVN34" s="67"/>
      <c r="BVO34" s="67"/>
      <c r="BVP34" s="67"/>
      <c r="BVQ34" s="67"/>
      <c r="BVR34" s="67"/>
      <c r="BVS34" s="67"/>
      <c r="BVT34" s="67"/>
      <c r="BVU34" s="67"/>
      <c r="BVV34" s="67"/>
      <c r="BVW34" s="67"/>
      <c r="BVX34" s="67"/>
      <c r="BVY34" s="67"/>
      <c r="BVZ34" s="67"/>
      <c r="BWA34" s="67"/>
      <c r="BWB34" s="67"/>
      <c r="BWC34" s="67"/>
      <c r="BWD34" s="67"/>
      <c r="BWE34" s="67"/>
      <c r="BWF34" s="67"/>
      <c r="BWG34" s="67"/>
      <c r="BWH34" s="67"/>
      <c r="BWI34" s="67"/>
      <c r="BWJ34" s="67"/>
      <c r="BWK34" s="67"/>
      <c r="BWL34" s="67"/>
      <c r="BWM34" s="67"/>
      <c r="BWN34" s="67"/>
      <c r="BWO34" s="67"/>
    </row>
    <row r="35" spans="1:1965" s="68" customFormat="1" ht="31.5">
      <c r="A35" s="77">
        <v>66</v>
      </c>
      <c r="B35" s="98" t="s">
        <v>478</v>
      </c>
      <c r="C35" s="99" t="s">
        <v>479</v>
      </c>
      <c r="D35" s="100" t="s">
        <v>433</v>
      </c>
      <c r="E35" s="80">
        <v>3112</v>
      </c>
      <c r="F35" s="80">
        <v>1480</v>
      </c>
      <c r="G35" s="80">
        <v>0</v>
      </c>
      <c r="H35" s="80">
        <v>0</v>
      </c>
      <c r="I35" s="80">
        <v>0</v>
      </c>
      <c r="J35" s="80">
        <v>0</v>
      </c>
      <c r="K35" s="80">
        <v>0</v>
      </c>
      <c r="L35" s="80">
        <v>0</v>
      </c>
      <c r="M35" s="80">
        <v>0</v>
      </c>
      <c r="N35" s="81">
        <v>0</v>
      </c>
      <c r="O35" s="82">
        <f t="shared" si="2"/>
        <v>4592</v>
      </c>
      <c r="P35" s="84"/>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c r="EO35" s="67"/>
      <c r="EP35" s="67"/>
      <c r="EQ35" s="67"/>
      <c r="ER35" s="67"/>
      <c r="ES35" s="67"/>
      <c r="ET35" s="67"/>
      <c r="EU35" s="67"/>
      <c r="EV35" s="67"/>
      <c r="EW35" s="67"/>
      <c r="EX35" s="67"/>
      <c r="EY35" s="67"/>
      <c r="EZ35" s="67"/>
      <c r="FA35" s="67"/>
      <c r="FB35" s="67"/>
      <c r="FC35" s="67"/>
      <c r="FD35" s="67"/>
      <c r="FE35" s="67"/>
      <c r="FF35" s="67"/>
      <c r="FG35" s="67"/>
      <c r="FH35" s="67"/>
      <c r="FI35" s="67"/>
      <c r="FJ35" s="67"/>
      <c r="FK35" s="67"/>
      <c r="FL35" s="67"/>
      <c r="FM35" s="67"/>
      <c r="FN35" s="67"/>
      <c r="FO35" s="67"/>
      <c r="FP35" s="67"/>
      <c r="FQ35" s="67"/>
      <c r="FR35" s="67"/>
      <c r="FS35" s="67"/>
      <c r="FT35" s="67"/>
      <c r="FU35" s="67"/>
      <c r="FV35" s="67"/>
      <c r="FW35" s="67"/>
      <c r="FX35" s="67"/>
      <c r="FY35" s="67"/>
      <c r="FZ35" s="67"/>
      <c r="GA35" s="67"/>
      <c r="GB35" s="67"/>
      <c r="GC35" s="67"/>
      <c r="GD35" s="67"/>
      <c r="GE35" s="67"/>
      <c r="GF35" s="67"/>
      <c r="GG35" s="67"/>
      <c r="GH35" s="67"/>
      <c r="GI35" s="67"/>
      <c r="GJ35" s="67"/>
      <c r="GK35" s="67"/>
      <c r="GL35" s="67"/>
      <c r="GM35" s="67"/>
      <c r="GN35" s="67"/>
      <c r="GO35" s="67"/>
      <c r="GP35" s="67"/>
      <c r="GQ35" s="67"/>
      <c r="GR35" s="67"/>
      <c r="GS35" s="67"/>
      <c r="GT35" s="67"/>
      <c r="GU35" s="67"/>
      <c r="GV35" s="67"/>
      <c r="GW35" s="67"/>
      <c r="GX35" s="67"/>
      <c r="GY35" s="67"/>
      <c r="GZ35" s="67"/>
      <c r="HA35" s="67"/>
      <c r="HB35" s="67"/>
      <c r="HC35" s="67"/>
      <c r="HD35" s="67"/>
      <c r="HE35" s="67"/>
      <c r="HF35" s="67"/>
      <c r="HG35" s="67"/>
      <c r="HH35" s="67"/>
      <c r="HI35" s="67"/>
      <c r="HJ35" s="67"/>
      <c r="HK35" s="67"/>
      <c r="HL35" s="67"/>
      <c r="HM35" s="67"/>
      <c r="HN35" s="67"/>
      <c r="HO35" s="67"/>
      <c r="HP35" s="67"/>
      <c r="HQ35" s="67"/>
      <c r="HR35" s="67"/>
      <c r="HS35" s="67"/>
      <c r="HT35" s="67"/>
      <c r="HU35" s="67"/>
      <c r="HV35" s="67"/>
      <c r="HW35" s="67"/>
      <c r="HX35" s="67"/>
      <c r="HY35" s="67"/>
      <c r="HZ35" s="67"/>
      <c r="IA35" s="67"/>
      <c r="IB35" s="67"/>
      <c r="IC35" s="67"/>
      <c r="ID35" s="67"/>
      <c r="IE35" s="67"/>
      <c r="IF35" s="67"/>
      <c r="IG35" s="67"/>
      <c r="IH35" s="67"/>
      <c r="II35" s="67"/>
      <c r="IJ35" s="67"/>
      <c r="IK35" s="67"/>
      <c r="IL35" s="67"/>
      <c r="IM35" s="67"/>
      <c r="IN35" s="67"/>
      <c r="IO35" s="67"/>
      <c r="IP35" s="67"/>
      <c r="IQ35" s="67"/>
      <c r="IR35" s="67"/>
      <c r="IS35" s="67"/>
      <c r="IT35" s="67"/>
      <c r="IU35" s="67"/>
      <c r="IV35" s="67"/>
      <c r="IW35" s="67"/>
      <c r="IX35" s="67"/>
      <c r="IY35" s="67"/>
      <c r="IZ35" s="67"/>
      <c r="JA35" s="67"/>
      <c r="JB35" s="67"/>
      <c r="JC35" s="67"/>
      <c r="JD35" s="67"/>
      <c r="JE35" s="67"/>
      <c r="JF35" s="67"/>
      <c r="JG35" s="67"/>
      <c r="JH35" s="67"/>
      <c r="JI35" s="67"/>
      <c r="JJ35" s="67"/>
      <c r="JK35" s="67"/>
      <c r="JL35" s="67"/>
      <c r="JM35" s="67"/>
      <c r="JN35" s="67"/>
      <c r="JO35" s="67"/>
      <c r="JP35" s="67"/>
      <c r="JQ35" s="67"/>
      <c r="JR35" s="67"/>
      <c r="JS35" s="67"/>
      <c r="JT35" s="67"/>
      <c r="JU35" s="67"/>
      <c r="JV35" s="67"/>
      <c r="JW35" s="67"/>
      <c r="JX35" s="67"/>
      <c r="JY35" s="67"/>
      <c r="JZ35" s="67"/>
      <c r="KA35" s="67"/>
      <c r="KB35" s="67"/>
      <c r="KC35" s="67"/>
      <c r="KD35" s="67"/>
      <c r="KE35" s="67"/>
      <c r="KF35" s="67"/>
      <c r="KG35" s="67"/>
      <c r="KH35" s="67"/>
      <c r="KI35" s="67"/>
      <c r="KJ35" s="67"/>
      <c r="KK35" s="67"/>
      <c r="KL35" s="67"/>
      <c r="KM35" s="67"/>
      <c r="KN35" s="67"/>
      <c r="KO35" s="67"/>
      <c r="KP35" s="67"/>
      <c r="KQ35" s="67"/>
      <c r="KR35" s="67"/>
      <c r="KS35" s="67"/>
      <c r="KT35" s="67"/>
      <c r="KU35" s="67"/>
      <c r="KV35" s="67"/>
      <c r="KW35" s="67"/>
      <c r="KX35" s="67"/>
      <c r="KY35" s="67"/>
      <c r="KZ35" s="67"/>
      <c r="LA35" s="67"/>
      <c r="LB35" s="67"/>
      <c r="LC35" s="67"/>
      <c r="LD35" s="67"/>
      <c r="LE35" s="67"/>
      <c r="LF35" s="67"/>
      <c r="LG35" s="67"/>
      <c r="LH35" s="67"/>
      <c r="LI35" s="67"/>
      <c r="LJ35" s="67"/>
      <c r="LK35" s="67"/>
      <c r="LL35" s="67"/>
      <c r="LM35" s="67"/>
      <c r="LN35" s="67"/>
      <c r="LO35" s="67"/>
      <c r="LP35" s="67"/>
      <c r="LQ35" s="67"/>
      <c r="LR35" s="67"/>
      <c r="LS35" s="67"/>
      <c r="LT35" s="67"/>
      <c r="LU35" s="67"/>
      <c r="LV35" s="67"/>
      <c r="LW35" s="67"/>
      <c r="LX35" s="67"/>
      <c r="LY35" s="67"/>
      <c r="LZ35" s="67"/>
      <c r="MA35" s="67"/>
      <c r="MB35" s="67"/>
      <c r="MC35" s="67"/>
      <c r="MD35" s="67"/>
      <c r="ME35" s="67"/>
      <c r="MF35" s="67"/>
      <c r="MG35" s="67"/>
      <c r="MH35" s="67"/>
      <c r="MI35" s="67"/>
      <c r="MJ35" s="67"/>
      <c r="MK35" s="67"/>
      <c r="ML35" s="67"/>
      <c r="MM35" s="67"/>
      <c r="MN35" s="67"/>
      <c r="MO35" s="67"/>
      <c r="MP35" s="67"/>
      <c r="MQ35" s="67"/>
      <c r="MR35" s="67"/>
      <c r="MS35" s="67"/>
      <c r="MT35" s="67"/>
      <c r="MU35" s="67"/>
      <c r="MV35" s="67"/>
      <c r="MW35" s="67"/>
      <c r="MX35" s="67"/>
      <c r="MY35" s="67"/>
      <c r="MZ35" s="67"/>
      <c r="NA35" s="67"/>
      <c r="NB35" s="67"/>
      <c r="NC35" s="67"/>
      <c r="ND35" s="67"/>
      <c r="NE35" s="67"/>
      <c r="NF35" s="67"/>
      <c r="NG35" s="67"/>
      <c r="NH35" s="67"/>
      <c r="NI35" s="67"/>
      <c r="NJ35" s="67"/>
      <c r="NK35" s="67"/>
      <c r="NL35" s="67"/>
      <c r="NM35" s="67"/>
      <c r="NN35" s="67"/>
      <c r="NO35" s="67"/>
      <c r="NP35" s="67"/>
      <c r="NQ35" s="67"/>
      <c r="NR35" s="67"/>
      <c r="NS35" s="67"/>
      <c r="NT35" s="67"/>
      <c r="NU35" s="67"/>
      <c r="NV35" s="67"/>
      <c r="NW35" s="67"/>
      <c r="NX35" s="67"/>
      <c r="NY35" s="67"/>
      <c r="NZ35" s="67"/>
      <c r="OA35" s="67"/>
      <c r="OB35" s="67"/>
      <c r="OC35" s="67"/>
      <c r="OD35" s="67"/>
      <c r="OE35" s="67"/>
      <c r="OF35" s="67"/>
      <c r="OG35" s="67"/>
      <c r="OH35" s="67"/>
      <c r="OI35" s="67"/>
      <c r="OJ35" s="67"/>
      <c r="OK35" s="67"/>
      <c r="OL35" s="67"/>
      <c r="OM35" s="67"/>
      <c r="ON35" s="67"/>
      <c r="OO35" s="67"/>
      <c r="OP35" s="67"/>
      <c r="OQ35" s="67"/>
      <c r="OR35" s="67"/>
      <c r="OS35" s="67"/>
      <c r="OT35" s="67"/>
      <c r="OU35" s="67"/>
      <c r="OV35" s="67"/>
      <c r="OW35" s="67"/>
      <c r="OX35" s="67"/>
      <c r="OY35" s="67"/>
      <c r="OZ35" s="67"/>
      <c r="PA35" s="67"/>
      <c r="PB35" s="67"/>
      <c r="PC35" s="67"/>
      <c r="PD35" s="67"/>
      <c r="PE35" s="67"/>
      <c r="PF35" s="67"/>
      <c r="PG35" s="67"/>
      <c r="PH35" s="67"/>
      <c r="PI35" s="67"/>
      <c r="PJ35" s="67"/>
      <c r="PK35" s="67"/>
      <c r="PL35" s="67"/>
      <c r="PM35" s="67"/>
      <c r="PN35" s="67"/>
      <c r="PO35" s="67"/>
      <c r="PP35" s="67"/>
      <c r="PQ35" s="67"/>
      <c r="PR35" s="67"/>
      <c r="PS35" s="67"/>
      <c r="PT35" s="67"/>
      <c r="PU35" s="67"/>
      <c r="PV35" s="67"/>
      <c r="PW35" s="67"/>
      <c r="PX35" s="67"/>
      <c r="PY35" s="67"/>
      <c r="PZ35" s="67"/>
      <c r="QA35" s="67"/>
      <c r="QB35" s="67"/>
      <c r="QC35" s="67"/>
      <c r="QD35" s="67"/>
      <c r="QE35" s="67"/>
      <c r="QF35" s="67"/>
      <c r="QG35" s="67"/>
      <c r="QH35" s="67"/>
      <c r="QI35" s="67"/>
      <c r="QJ35" s="67"/>
      <c r="QK35" s="67"/>
      <c r="QL35" s="67"/>
      <c r="QM35" s="67"/>
      <c r="QN35" s="67"/>
      <c r="QO35" s="67"/>
      <c r="QP35" s="67"/>
      <c r="QQ35" s="67"/>
      <c r="QR35" s="67"/>
      <c r="QS35" s="67"/>
      <c r="QT35" s="67"/>
      <c r="QU35" s="67"/>
      <c r="QV35" s="67"/>
      <c r="QW35" s="67"/>
      <c r="QX35" s="67"/>
      <c r="QY35" s="67"/>
      <c r="QZ35" s="67"/>
      <c r="RA35" s="67"/>
      <c r="RB35" s="67"/>
      <c r="RC35" s="67"/>
      <c r="RD35" s="67"/>
      <c r="RE35" s="67"/>
      <c r="RF35" s="67"/>
      <c r="RG35" s="67"/>
      <c r="RH35" s="67"/>
      <c r="RI35" s="67"/>
      <c r="RJ35" s="67"/>
      <c r="RK35" s="67"/>
      <c r="RL35" s="67"/>
      <c r="RM35" s="67"/>
      <c r="RN35" s="67"/>
      <c r="RO35" s="67"/>
      <c r="RP35" s="67"/>
      <c r="RQ35" s="67"/>
      <c r="RR35" s="67"/>
      <c r="RS35" s="67"/>
      <c r="RT35" s="67"/>
      <c r="RU35" s="67"/>
      <c r="RV35" s="67"/>
      <c r="RW35" s="67"/>
      <c r="RX35" s="67"/>
      <c r="RY35" s="67"/>
      <c r="RZ35" s="67"/>
      <c r="SA35" s="67"/>
      <c r="SB35" s="67"/>
      <c r="SC35" s="67"/>
      <c r="SD35" s="67"/>
      <c r="SE35" s="67"/>
      <c r="SF35" s="67"/>
      <c r="SG35" s="67"/>
      <c r="SH35" s="67"/>
      <c r="SI35" s="67"/>
      <c r="SJ35" s="67"/>
      <c r="SK35" s="67"/>
      <c r="SL35" s="67"/>
      <c r="SM35" s="67"/>
      <c r="SN35" s="67"/>
      <c r="SO35" s="67"/>
      <c r="SP35" s="67"/>
      <c r="SQ35" s="67"/>
      <c r="SR35" s="67"/>
      <c r="SS35" s="67"/>
      <c r="ST35" s="67"/>
      <c r="SU35" s="67"/>
      <c r="SV35" s="67"/>
      <c r="SW35" s="67"/>
      <c r="SX35" s="67"/>
      <c r="SY35" s="67"/>
      <c r="SZ35" s="67"/>
      <c r="TA35" s="67"/>
      <c r="TB35" s="67"/>
      <c r="TC35" s="67"/>
      <c r="TD35" s="67"/>
      <c r="TE35" s="67"/>
      <c r="TF35" s="67"/>
      <c r="TG35" s="67"/>
      <c r="TH35" s="67"/>
      <c r="TI35" s="67"/>
      <c r="TJ35" s="67"/>
      <c r="TK35" s="67"/>
      <c r="TL35" s="67"/>
      <c r="TM35" s="67"/>
      <c r="TN35" s="67"/>
      <c r="TO35" s="67"/>
      <c r="TP35" s="67"/>
      <c r="TQ35" s="67"/>
      <c r="TR35" s="67"/>
      <c r="TS35" s="67"/>
      <c r="TT35" s="67"/>
      <c r="TU35" s="67"/>
      <c r="TV35" s="67"/>
      <c r="TW35" s="67"/>
      <c r="TX35" s="67"/>
      <c r="TY35" s="67"/>
      <c r="TZ35" s="67"/>
      <c r="UA35" s="67"/>
      <c r="UB35" s="67"/>
      <c r="UC35" s="67"/>
      <c r="UD35" s="67"/>
      <c r="UE35" s="67"/>
      <c r="UF35" s="67"/>
      <c r="UG35" s="67"/>
      <c r="UH35" s="67"/>
      <c r="UI35" s="67"/>
      <c r="UJ35" s="67"/>
      <c r="UK35" s="67"/>
      <c r="UL35" s="67"/>
      <c r="UM35" s="67"/>
      <c r="UN35" s="67"/>
      <c r="UO35" s="67"/>
      <c r="UP35" s="67"/>
      <c r="UQ35" s="67"/>
      <c r="UR35" s="67"/>
      <c r="US35" s="67"/>
      <c r="UT35" s="67"/>
      <c r="UU35" s="67"/>
      <c r="UV35" s="67"/>
      <c r="UW35" s="67"/>
      <c r="UX35" s="67"/>
      <c r="UY35" s="67"/>
      <c r="UZ35" s="67"/>
      <c r="VA35" s="67"/>
      <c r="VB35" s="67"/>
      <c r="VC35" s="67"/>
      <c r="VD35" s="67"/>
      <c r="VE35" s="67"/>
      <c r="VF35" s="67"/>
      <c r="VG35" s="67"/>
      <c r="VH35" s="67"/>
      <c r="VI35" s="67"/>
      <c r="VJ35" s="67"/>
      <c r="VK35" s="67"/>
      <c r="VL35" s="67"/>
      <c r="VM35" s="67"/>
      <c r="VN35" s="67"/>
      <c r="VO35" s="67"/>
      <c r="VP35" s="67"/>
      <c r="VQ35" s="67"/>
      <c r="VR35" s="67"/>
      <c r="VS35" s="67"/>
      <c r="VT35" s="67"/>
      <c r="VU35" s="67"/>
      <c r="VV35" s="67"/>
      <c r="VW35" s="67"/>
      <c r="VX35" s="67"/>
      <c r="VY35" s="67"/>
      <c r="VZ35" s="67"/>
      <c r="WA35" s="67"/>
      <c r="WB35" s="67"/>
      <c r="WC35" s="67"/>
      <c r="WD35" s="67"/>
      <c r="WE35" s="67"/>
      <c r="WF35" s="67"/>
      <c r="WG35" s="67"/>
      <c r="WH35" s="67"/>
      <c r="WI35" s="67"/>
      <c r="WJ35" s="67"/>
      <c r="WK35" s="67"/>
      <c r="WL35" s="67"/>
      <c r="WM35" s="67"/>
      <c r="WN35" s="67"/>
      <c r="WO35" s="67"/>
      <c r="WP35" s="67"/>
      <c r="WQ35" s="67"/>
      <c r="WR35" s="67"/>
      <c r="WS35" s="67"/>
      <c r="WT35" s="67"/>
      <c r="WU35" s="67"/>
      <c r="WV35" s="67"/>
      <c r="WW35" s="67"/>
      <c r="WX35" s="67"/>
      <c r="WY35" s="67"/>
      <c r="WZ35" s="67"/>
      <c r="XA35" s="67"/>
      <c r="XB35" s="67"/>
      <c r="XC35" s="67"/>
      <c r="XD35" s="67"/>
      <c r="XE35" s="67"/>
      <c r="XF35" s="67"/>
      <c r="XG35" s="67"/>
      <c r="XH35" s="67"/>
      <c r="XI35" s="67"/>
      <c r="XJ35" s="67"/>
      <c r="XK35" s="67"/>
      <c r="XL35" s="67"/>
      <c r="XM35" s="67"/>
      <c r="XN35" s="67"/>
      <c r="XO35" s="67"/>
      <c r="XP35" s="67"/>
      <c r="XQ35" s="67"/>
      <c r="XR35" s="67"/>
      <c r="XS35" s="67"/>
      <c r="XT35" s="67"/>
      <c r="XU35" s="67"/>
      <c r="XV35" s="67"/>
      <c r="XW35" s="67"/>
      <c r="XX35" s="67"/>
      <c r="XY35" s="67"/>
      <c r="XZ35" s="67"/>
      <c r="YA35" s="67"/>
      <c r="YB35" s="67"/>
      <c r="YC35" s="67"/>
      <c r="YD35" s="67"/>
      <c r="YE35" s="67"/>
      <c r="YF35" s="67"/>
      <c r="YG35" s="67"/>
      <c r="YH35" s="67"/>
      <c r="YI35" s="67"/>
      <c r="YJ35" s="67"/>
      <c r="YK35" s="67"/>
      <c r="YL35" s="67"/>
      <c r="YM35" s="67"/>
      <c r="YN35" s="67"/>
      <c r="YO35" s="67"/>
      <c r="YP35" s="67"/>
      <c r="YQ35" s="67"/>
      <c r="YR35" s="67"/>
      <c r="YS35" s="67"/>
      <c r="YT35" s="67"/>
      <c r="YU35" s="67"/>
      <c r="YV35" s="67"/>
      <c r="YW35" s="67"/>
      <c r="YX35" s="67"/>
      <c r="YY35" s="67"/>
      <c r="YZ35" s="67"/>
      <c r="ZA35" s="67"/>
      <c r="ZB35" s="67"/>
      <c r="ZC35" s="67"/>
      <c r="ZD35" s="67"/>
      <c r="ZE35" s="67"/>
      <c r="ZF35" s="67"/>
      <c r="ZG35" s="67"/>
      <c r="ZH35" s="67"/>
      <c r="ZI35" s="67"/>
      <c r="ZJ35" s="67"/>
      <c r="ZK35" s="67"/>
      <c r="ZL35" s="67"/>
      <c r="ZM35" s="67"/>
      <c r="ZN35" s="67"/>
      <c r="ZO35" s="67"/>
      <c r="ZP35" s="67"/>
      <c r="ZQ35" s="67"/>
      <c r="ZR35" s="67"/>
      <c r="ZS35" s="67"/>
      <c r="ZT35" s="67"/>
      <c r="ZU35" s="67"/>
      <c r="ZV35" s="67"/>
      <c r="ZW35" s="67"/>
      <c r="ZX35" s="67"/>
      <c r="ZY35" s="67"/>
      <c r="ZZ35" s="67"/>
      <c r="AAA35" s="67"/>
      <c r="AAB35" s="67"/>
      <c r="AAC35" s="67"/>
      <c r="AAD35" s="67"/>
      <c r="AAE35" s="67"/>
      <c r="AAF35" s="67"/>
      <c r="AAG35" s="67"/>
      <c r="AAH35" s="67"/>
      <c r="AAI35" s="67"/>
      <c r="AAJ35" s="67"/>
      <c r="AAK35" s="67"/>
      <c r="AAL35" s="67"/>
      <c r="AAM35" s="67"/>
      <c r="AAN35" s="67"/>
      <c r="AAO35" s="67"/>
      <c r="AAP35" s="67"/>
      <c r="AAQ35" s="67"/>
      <c r="AAR35" s="67"/>
      <c r="AAS35" s="67"/>
      <c r="AAT35" s="67"/>
      <c r="AAU35" s="67"/>
      <c r="AAV35" s="67"/>
      <c r="AAW35" s="67"/>
      <c r="AAX35" s="67"/>
      <c r="AAY35" s="67"/>
      <c r="AAZ35" s="67"/>
      <c r="ABA35" s="67"/>
      <c r="ABB35" s="67"/>
      <c r="ABC35" s="67"/>
      <c r="ABD35" s="67"/>
      <c r="ABE35" s="67"/>
      <c r="ABF35" s="67"/>
      <c r="ABG35" s="67"/>
      <c r="ABH35" s="67"/>
      <c r="ABI35" s="67"/>
      <c r="ABJ35" s="67"/>
      <c r="ABK35" s="67"/>
      <c r="ABL35" s="67"/>
      <c r="ABM35" s="67"/>
      <c r="ABN35" s="67"/>
      <c r="ABO35" s="67"/>
      <c r="ABP35" s="67"/>
      <c r="ABQ35" s="67"/>
      <c r="ABR35" s="67"/>
      <c r="ABS35" s="67"/>
      <c r="ABT35" s="67"/>
      <c r="ABU35" s="67"/>
      <c r="ABV35" s="67"/>
      <c r="ABW35" s="67"/>
      <c r="ABX35" s="67"/>
      <c r="ABY35" s="67"/>
      <c r="ABZ35" s="67"/>
      <c r="ACA35" s="67"/>
      <c r="ACB35" s="67"/>
      <c r="ACC35" s="67"/>
      <c r="ACD35" s="67"/>
      <c r="ACE35" s="67"/>
      <c r="ACF35" s="67"/>
      <c r="ACG35" s="67"/>
      <c r="ACH35" s="67"/>
      <c r="ACI35" s="67"/>
      <c r="ACJ35" s="67"/>
      <c r="ACK35" s="67"/>
      <c r="ACL35" s="67"/>
      <c r="ACM35" s="67"/>
      <c r="ACN35" s="67"/>
      <c r="ACO35" s="67"/>
      <c r="ACP35" s="67"/>
      <c r="ACQ35" s="67"/>
      <c r="ACR35" s="67"/>
      <c r="ACS35" s="67"/>
      <c r="ACT35" s="67"/>
      <c r="ACU35" s="67"/>
      <c r="ACV35" s="67"/>
      <c r="ACW35" s="67"/>
      <c r="ACX35" s="67"/>
      <c r="ACY35" s="67"/>
      <c r="ACZ35" s="67"/>
      <c r="ADA35" s="67"/>
      <c r="ADB35" s="67"/>
      <c r="ADC35" s="67"/>
      <c r="ADD35" s="67"/>
      <c r="ADE35" s="67"/>
      <c r="ADF35" s="67"/>
      <c r="ADG35" s="67"/>
      <c r="ADH35" s="67"/>
      <c r="ADI35" s="67"/>
      <c r="ADJ35" s="67"/>
      <c r="ADK35" s="67"/>
      <c r="ADL35" s="67"/>
      <c r="ADM35" s="67"/>
      <c r="ADN35" s="67"/>
      <c r="ADO35" s="67"/>
      <c r="ADP35" s="67"/>
      <c r="ADQ35" s="67"/>
      <c r="ADR35" s="67"/>
      <c r="ADS35" s="67"/>
      <c r="ADT35" s="67"/>
      <c r="ADU35" s="67"/>
      <c r="ADV35" s="67"/>
      <c r="ADW35" s="67"/>
      <c r="ADX35" s="67"/>
      <c r="ADY35" s="67"/>
      <c r="ADZ35" s="67"/>
      <c r="AEA35" s="67"/>
      <c r="AEB35" s="67"/>
      <c r="AEC35" s="67"/>
      <c r="AED35" s="67"/>
      <c r="AEE35" s="67"/>
      <c r="AEF35" s="67"/>
      <c r="AEG35" s="67"/>
      <c r="AEH35" s="67"/>
      <c r="AEI35" s="67"/>
      <c r="AEJ35" s="67"/>
      <c r="AEK35" s="67"/>
      <c r="AEL35" s="67"/>
      <c r="AEM35" s="67"/>
      <c r="AEN35" s="67"/>
      <c r="AEO35" s="67"/>
      <c r="AEP35" s="67"/>
      <c r="AEQ35" s="67"/>
      <c r="AER35" s="67"/>
      <c r="AES35" s="67"/>
      <c r="AET35" s="67"/>
      <c r="AEU35" s="67"/>
      <c r="AEV35" s="67"/>
      <c r="AEW35" s="67"/>
      <c r="AEX35" s="67"/>
      <c r="AEY35" s="67"/>
      <c r="AEZ35" s="67"/>
      <c r="AFA35" s="67"/>
      <c r="AFB35" s="67"/>
      <c r="AFC35" s="67"/>
      <c r="AFD35" s="67"/>
      <c r="AFE35" s="67"/>
      <c r="AFF35" s="67"/>
      <c r="AFG35" s="67"/>
      <c r="AFH35" s="67"/>
      <c r="AFI35" s="67"/>
      <c r="AFJ35" s="67"/>
      <c r="AFK35" s="67"/>
      <c r="AFL35" s="67"/>
      <c r="AFM35" s="67"/>
      <c r="AFN35" s="67"/>
      <c r="AFO35" s="67"/>
      <c r="AFP35" s="67"/>
      <c r="AFQ35" s="67"/>
      <c r="AFR35" s="67"/>
      <c r="AFS35" s="67"/>
      <c r="AFT35" s="67"/>
      <c r="AFU35" s="67"/>
      <c r="AFV35" s="67"/>
      <c r="AFW35" s="67"/>
      <c r="AFX35" s="67"/>
      <c r="AFY35" s="67"/>
      <c r="AFZ35" s="67"/>
      <c r="AGA35" s="67"/>
      <c r="AGB35" s="67"/>
      <c r="AGC35" s="67"/>
      <c r="AGD35" s="67"/>
      <c r="AGE35" s="67"/>
      <c r="AGF35" s="67"/>
      <c r="AGG35" s="67"/>
      <c r="AGH35" s="67"/>
      <c r="AGI35" s="67"/>
      <c r="AGJ35" s="67"/>
      <c r="AGK35" s="67"/>
      <c r="AGL35" s="67"/>
      <c r="AGM35" s="67"/>
      <c r="AGN35" s="67"/>
      <c r="AGO35" s="67"/>
      <c r="AGP35" s="67"/>
      <c r="AGQ35" s="67"/>
      <c r="AGR35" s="67"/>
      <c r="AGS35" s="67"/>
      <c r="AGT35" s="67"/>
      <c r="AGU35" s="67"/>
      <c r="AGV35" s="67"/>
      <c r="AGW35" s="67"/>
      <c r="AGX35" s="67"/>
      <c r="AGY35" s="67"/>
      <c r="AGZ35" s="67"/>
      <c r="AHA35" s="67"/>
      <c r="AHB35" s="67"/>
      <c r="AHC35" s="67"/>
      <c r="AHD35" s="67"/>
      <c r="AHE35" s="67"/>
      <c r="AHF35" s="67"/>
      <c r="AHG35" s="67"/>
      <c r="AHH35" s="67"/>
      <c r="AHI35" s="67"/>
      <c r="AHJ35" s="67"/>
      <c r="AHK35" s="67"/>
      <c r="AHL35" s="67"/>
      <c r="AHM35" s="67"/>
      <c r="AHN35" s="67"/>
      <c r="AHO35" s="67"/>
      <c r="AHP35" s="67"/>
      <c r="AHQ35" s="67"/>
      <c r="AHR35" s="67"/>
      <c r="AHS35" s="67"/>
      <c r="AHT35" s="67"/>
      <c r="AHU35" s="67"/>
      <c r="AHV35" s="67"/>
      <c r="AHW35" s="67"/>
      <c r="AHX35" s="67"/>
      <c r="AHY35" s="67"/>
      <c r="AHZ35" s="67"/>
      <c r="AIA35" s="67"/>
      <c r="AIB35" s="67"/>
      <c r="AIC35" s="67"/>
      <c r="AID35" s="67"/>
      <c r="AIE35" s="67"/>
      <c r="AIF35" s="67"/>
      <c r="AIG35" s="67"/>
      <c r="AIH35" s="67"/>
      <c r="AII35" s="67"/>
      <c r="AIJ35" s="67"/>
      <c r="AIK35" s="67"/>
      <c r="AIL35" s="67"/>
      <c r="AIM35" s="67"/>
      <c r="AIN35" s="67"/>
      <c r="AIO35" s="67"/>
      <c r="AIP35" s="67"/>
      <c r="AIQ35" s="67"/>
      <c r="AIR35" s="67"/>
      <c r="AIS35" s="67"/>
      <c r="AIT35" s="67"/>
      <c r="AIU35" s="67"/>
      <c r="AIV35" s="67"/>
      <c r="AIW35" s="67"/>
      <c r="AIX35" s="67"/>
      <c r="AIY35" s="67"/>
      <c r="AIZ35" s="67"/>
      <c r="AJA35" s="67"/>
      <c r="AJB35" s="67"/>
      <c r="AJC35" s="67"/>
      <c r="AJD35" s="67"/>
      <c r="AJE35" s="67"/>
      <c r="AJF35" s="67"/>
      <c r="AJG35" s="67"/>
      <c r="AJH35" s="67"/>
      <c r="AJI35" s="67"/>
      <c r="AJJ35" s="67"/>
      <c r="AJK35" s="67"/>
      <c r="AJL35" s="67"/>
      <c r="AJM35" s="67"/>
      <c r="AJN35" s="67"/>
      <c r="AJO35" s="67"/>
      <c r="AJP35" s="67"/>
      <c r="AJQ35" s="67"/>
      <c r="AJR35" s="67"/>
      <c r="AJS35" s="67"/>
      <c r="AJT35" s="67"/>
      <c r="AJU35" s="67"/>
      <c r="AJV35" s="67"/>
      <c r="AJW35" s="67"/>
      <c r="AJX35" s="67"/>
      <c r="AJY35" s="67"/>
      <c r="AJZ35" s="67"/>
      <c r="AKA35" s="67"/>
      <c r="AKB35" s="67"/>
      <c r="AKC35" s="67"/>
      <c r="AKD35" s="67"/>
      <c r="AKE35" s="67"/>
      <c r="AKF35" s="67"/>
      <c r="AKG35" s="67"/>
      <c r="AKH35" s="67"/>
      <c r="AKI35" s="67"/>
      <c r="AKJ35" s="67"/>
      <c r="AKK35" s="67"/>
      <c r="AKL35" s="67"/>
      <c r="AKM35" s="67"/>
      <c r="AKN35" s="67"/>
      <c r="AKO35" s="67"/>
      <c r="AKP35" s="67"/>
      <c r="AKQ35" s="67"/>
      <c r="AKR35" s="67"/>
      <c r="AKS35" s="67"/>
      <c r="AKT35" s="67"/>
      <c r="AKU35" s="67"/>
      <c r="AKV35" s="67"/>
      <c r="AKW35" s="67"/>
      <c r="AKX35" s="67"/>
      <c r="AKY35" s="67"/>
      <c r="AKZ35" s="67"/>
      <c r="ALA35" s="67"/>
      <c r="ALB35" s="67"/>
      <c r="ALC35" s="67"/>
      <c r="ALD35" s="67"/>
      <c r="ALE35" s="67"/>
      <c r="ALF35" s="67"/>
      <c r="ALG35" s="67"/>
      <c r="ALH35" s="67"/>
      <c r="ALI35" s="67"/>
      <c r="ALJ35" s="67"/>
      <c r="ALK35" s="67"/>
      <c r="ALL35" s="67"/>
      <c r="ALM35" s="67"/>
      <c r="ALN35" s="67"/>
      <c r="ALO35" s="67"/>
      <c r="ALP35" s="67"/>
      <c r="ALQ35" s="67"/>
      <c r="ALR35" s="67"/>
      <c r="ALS35" s="67"/>
      <c r="ALT35" s="67"/>
      <c r="ALU35" s="67"/>
      <c r="ALV35" s="67"/>
      <c r="ALW35" s="67"/>
      <c r="ALX35" s="67"/>
      <c r="ALY35" s="67"/>
      <c r="ALZ35" s="67"/>
      <c r="AMA35" s="67"/>
      <c r="AMB35" s="67"/>
      <c r="AMC35" s="67"/>
      <c r="AMD35" s="67"/>
      <c r="AME35" s="67"/>
      <c r="AMF35" s="67"/>
      <c r="AMG35" s="67"/>
      <c r="AMH35" s="67"/>
      <c r="AMI35" s="67"/>
      <c r="AMJ35" s="67"/>
      <c r="AMK35" s="67"/>
      <c r="AML35" s="67"/>
      <c r="AMM35" s="67"/>
      <c r="AMN35" s="67"/>
      <c r="AMO35" s="67"/>
      <c r="AMP35" s="67"/>
      <c r="AMQ35" s="67"/>
      <c r="AMR35" s="67"/>
      <c r="AMS35" s="67"/>
      <c r="AMT35" s="67"/>
      <c r="AMU35" s="67"/>
      <c r="AMV35" s="67"/>
      <c r="AMW35" s="67"/>
      <c r="AMX35" s="67"/>
      <c r="AMY35" s="67"/>
      <c r="AMZ35" s="67"/>
      <c r="ANA35" s="67"/>
      <c r="ANB35" s="67"/>
      <c r="ANC35" s="67"/>
      <c r="AND35" s="67"/>
      <c r="ANE35" s="67"/>
      <c r="ANF35" s="67"/>
      <c r="ANG35" s="67"/>
      <c r="ANH35" s="67"/>
      <c r="ANI35" s="67"/>
      <c r="ANJ35" s="67"/>
      <c r="ANK35" s="67"/>
      <c r="ANL35" s="67"/>
      <c r="ANM35" s="67"/>
      <c r="ANN35" s="67"/>
      <c r="ANO35" s="67"/>
      <c r="ANP35" s="67"/>
      <c r="ANQ35" s="67"/>
      <c r="ANR35" s="67"/>
      <c r="ANS35" s="67"/>
      <c r="ANT35" s="67"/>
      <c r="ANU35" s="67"/>
      <c r="ANV35" s="67"/>
      <c r="ANW35" s="67"/>
      <c r="ANX35" s="67"/>
      <c r="ANY35" s="67"/>
      <c r="ANZ35" s="67"/>
      <c r="AOA35" s="67"/>
      <c r="AOB35" s="67"/>
      <c r="AOC35" s="67"/>
      <c r="AOD35" s="67"/>
      <c r="AOE35" s="67"/>
      <c r="AOF35" s="67"/>
      <c r="AOG35" s="67"/>
      <c r="AOH35" s="67"/>
      <c r="AOI35" s="67"/>
      <c r="AOJ35" s="67"/>
      <c r="AOK35" s="67"/>
      <c r="AOL35" s="67"/>
      <c r="AOM35" s="67"/>
      <c r="AON35" s="67"/>
      <c r="AOO35" s="67"/>
      <c r="AOP35" s="67"/>
      <c r="AOQ35" s="67"/>
      <c r="AOR35" s="67"/>
      <c r="AOS35" s="67"/>
      <c r="AOT35" s="67"/>
      <c r="AOU35" s="67"/>
      <c r="AOV35" s="67"/>
      <c r="AOW35" s="67"/>
      <c r="AOX35" s="67"/>
      <c r="AOY35" s="67"/>
      <c r="AOZ35" s="67"/>
      <c r="APA35" s="67"/>
      <c r="APB35" s="67"/>
      <c r="APC35" s="67"/>
      <c r="APD35" s="67"/>
      <c r="APE35" s="67"/>
      <c r="APF35" s="67"/>
      <c r="APG35" s="67"/>
      <c r="APH35" s="67"/>
      <c r="API35" s="67"/>
      <c r="APJ35" s="67"/>
      <c r="APK35" s="67"/>
      <c r="APL35" s="67"/>
      <c r="APM35" s="67"/>
      <c r="APN35" s="67"/>
      <c r="APO35" s="67"/>
      <c r="APP35" s="67"/>
      <c r="APQ35" s="67"/>
      <c r="APR35" s="67"/>
      <c r="APS35" s="67"/>
      <c r="APT35" s="67"/>
      <c r="APU35" s="67"/>
      <c r="APV35" s="67"/>
      <c r="APW35" s="67"/>
      <c r="APX35" s="67"/>
      <c r="APY35" s="67"/>
      <c r="APZ35" s="67"/>
      <c r="AQA35" s="67"/>
      <c r="AQB35" s="67"/>
      <c r="AQC35" s="67"/>
      <c r="AQD35" s="67"/>
      <c r="AQE35" s="67"/>
      <c r="AQF35" s="67"/>
      <c r="AQG35" s="67"/>
      <c r="AQH35" s="67"/>
      <c r="AQI35" s="67"/>
      <c r="AQJ35" s="67"/>
      <c r="AQK35" s="67"/>
      <c r="AQL35" s="67"/>
      <c r="AQM35" s="67"/>
      <c r="AQN35" s="67"/>
      <c r="AQO35" s="67"/>
      <c r="AQP35" s="67"/>
      <c r="AQQ35" s="67"/>
      <c r="AQR35" s="67"/>
      <c r="AQS35" s="67"/>
      <c r="AQT35" s="67"/>
      <c r="AQU35" s="67"/>
      <c r="AQV35" s="67"/>
      <c r="AQW35" s="67"/>
      <c r="AQX35" s="67"/>
      <c r="AQY35" s="67"/>
      <c r="AQZ35" s="67"/>
      <c r="ARA35" s="67"/>
      <c r="ARB35" s="67"/>
      <c r="ARC35" s="67"/>
      <c r="ARD35" s="67"/>
      <c r="ARE35" s="67"/>
      <c r="ARF35" s="67"/>
      <c r="ARG35" s="67"/>
      <c r="ARH35" s="67"/>
      <c r="ARI35" s="67"/>
      <c r="ARJ35" s="67"/>
      <c r="ARK35" s="67"/>
      <c r="ARL35" s="67"/>
      <c r="ARM35" s="67"/>
      <c r="ARN35" s="67"/>
      <c r="ARO35" s="67"/>
      <c r="ARP35" s="67"/>
      <c r="ARQ35" s="67"/>
      <c r="ARR35" s="67"/>
      <c r="ARS35" s="67"/>
      <c r="ART35" s="67"/>
      <c r="ARU35" s="67"/>
      <c r="ARV35" s="67"/>
      <c r="ARW35" s="67"/>
      <c r="ARX35" s="67"/>
      <c r="ARY35" s="67"/>
      <c r="ARZ35" s="67"/>
      <c r="ASA35" s="67"/>
      <c r="ASB35" s="67"/>
      <c r="ASC35" s="67"/>
      <c r="ASD35" s="67"/>
      <c r="ASE35" s="67"/>
      <c r="ASF35" s="67"/>
      <c r="ASG35" s="67"/>
      <c r="ASH35" s="67"/>
      <c r="ASI35" s="67"/>
      <c r="ASJ35" s="67"/>
      <c r="ASK35" s="67"/>
      <c r="ASL35" s="67"/>
      <c r="ASM35" s="67"/>
      <c r="ASN35" s="67"/>
      <c r="ASO35" s="67"/>
      <c r="ASP35" s="67"/>
      <c r="ASQ35" s="67"/>
      <c r="ASR35" s="67"/>
      <c r="ASS35" s="67"/>
      <c r="AST35" s="67"/>
      <c r="ASU35" s="67"/>
      <c r="ASV35" s="67"/>
      <c r="ASW35" s="67"/>
      <c r="ASX35" s="67"/>
      <c r="ASY35" s="67"/>
      <c r="ASZ35" s="67"/>
      <c r="ATA35" s="67"/>
      <c r="ATB35" s="67"/>
      <c r="ATC35" s="67"/>
      <c r="ATD35" s="67"/>
      <c r="ATE35" s="67"/>
      <c r="ATF35" s="67"/>
      <c r="ATG35" s="67"/>
      <c r="ATH35" s="67"/>
      <c r="ATI35" s="67"/>
      <c r="ATJ35" s="67"/>
      <c r="ATK35" s="67"/>
      <c r="ATL35" s="67"/>
      <c r="ATM35" s="67"/>
      <c r="ATN35" s="67"/>
      <c r="ATO35" s="67"/>
      <c r="ATP35" s="67"/>
      <c r="ATQ35" s="67"/>
      <c r="ATR35" s="67"/>
      <c r="ATS35" s="67"/>
      <c r="ATT35" s="67"/>
      <c r="ATU35" s="67"/>
      <c r="ATV35" s="67"/>
      <c r="ATW35" s="67"/>
      <c r="ATX35" s="67"/>
      <c r="ATY35" s="67"/>
      <c r="ATZ35" s="67"/>
      <c r="AUA35" s="67"/>
      <c r="AUB35" s="67"/>
      <c r="AUC35" s="67"/>
      <c r="AUD35" s="67"/>
      <c r="AUE35" s="67"/>
      <c r="AUF35" s="67"/>
      <c r="AUG35" s="67"/>
      <c r="AUH35" s="67"/>
      <c r="AUI35" s="67"/>
      <c r="AUJ35" s="67"/>
      <c r="AUK35" s="67"/>
      <c r="AUL35" s="67"/>
      <c r="AUM35" s="67"/>
      <c r="AUN35" s="67"/>
      <c r="AUO35" s="67"/>
      <c r="AUP35" s="67"/>
      <c r="AUQ35" s="67"/>
      <c r="AUR35" s="67"/>
      <c r="AUS35" s="67"/>
      <c r="AUT35" s="67"/>
      <c r="AUU35" s="67"/>
      <c r="AUV35" s="67"/>
      <c r="AUW35" s="67"/>
      <c r="AUX35" s="67"/>
      <c r="AUY35" s="67"/>
      <c r="AUZ35" s="67"/>
      <c r="AVA35" s="67"/>
      <c r="AVB35" s="67"/>
      <c r="AVC35" s="67"/>
      <c r="AVD35" s="67"/>
      <c r="AVE35" s="67"/>
      <c r="AVF35" s="67"/>
      <c r="AVG35" s="67"/>
      <c r="AVH35" s="67"/>
      <c r="AVI35" s="67"/>
      <c r="AVJ35" s="67"/>
      <c r="AVK35" s="67"/>
      <c r="AVL35" s="67"/>
      <c r="AVM35" s="67"/>
      <c r="AVN35" s="67"/>
      <c r="AVO35" s="67"/>
      <c r="AVP35" s="67"/>
      <c r="AVQ35" s="67"/>
      <c r="AVR35" s="67"/>
      <c r="AVS35" s="67"/>
      <c r="AVT35" s="67"/>
      <c r="AVU35" s="67"/>
      <c r="AVV35" s="67"/>
      <c r="AVW35" s="67"/>
      <c r="AVX35" s="67"/>
      <c r="AVY35" s="67"/>
      <c r="AVZ35" s="67"/>
      <c r="AWA35" s="67"/>
      <c r="AWB35" s="67"/>
      <c r="AWC35" s="67"/>
      <c r="AWD35" s="67"/>
      <c r="AWE35" s="67"/>
      <c r="AWF35" s="67"/>
      <c r="AWG35" s="67"/>
      <c r="AWH35" s="67"/>
      <c r="AWI35" s="67"/>
      <c r="AWJ35" s="67"/>
      <c r="AWK35" s="67"/>
      <c r="AWL35" s="67"/>
      <c r="AWM35" s="67"/>
      <c r="AWN35" s="67"/>
      <c r="AWO35" s="67"/>
      <c r="AWP35" s="67"/>
      <c r="AWQ35" s="67"/>
      <c r="AWR35" s="67"/>
      <c r="AWS35" s="67"/>
      <c r="AWT35" s="67"/>
      <c r="AWU35" s="67"/>
      <c r="AWV35" s="67"/>
      <c r="AWW35" s="67"/>
      <c r="AWX35" s="67"/>
      <c r="AWY35" s="67"/>
      <c r="AWZ35" s="67"/>
      <c r="AXA35" s="67"/>
      <c r="AXB35" s="67"/>
      <c r="AXC35" s="67"/>
      <c r="AXD35" s="67"/>
      <c r="AXE35" s="67"/>
      <c r="AXF35" s="67"/>
      <c r="AXG35" s="67"/>
      <c r="AXH35" s="67"/>
      <c r="AXI35" s="67"/>
      <c r="AXJ35" s="67"/>
      <c r="AXK35" s="67"/>
      <c r="AXL35" s="67"/>
      <c r="AXM35" s="67"/>
      <c r="AXN35" s="67"/>
      <c r="AXO35" s="67"/>
      <c r="AXP35" s="67"/>
      <c r="AXQ35" s="67"/>
      <c r="AXR35" s="67"/>
      <c r="AXS35" s="67"/>
      <c r="AXT35" s="67"/>
      <c r="AXU35" s="67"/>
      <c r="AXV35" s="67"/>
      <c r="AXW35" s="67"/>
      <c r="AXX35" s="67"/>
      <c r="AXY35" s="67"/>
      <c r="AXZ35" s="67"/>
      <c r="AYA35" s="67"/>
      <c r="AYB35" s="67"/>
      <c r="AYC35" s="67"/>
      <c r="AYD35" s="67"/>
      <c r="AYE35" s="67"/>
      <c r="AYF35" s="67"/>
      <c r="AYG35" s="67"/>
      <c r="AYH35" s="67"/>
      <c r="AYI35" s="67"/>
      <c r="AYJ35" s="67"/>
      <c r="AYK35" s="67"/>
      <c r="AYL35" s="67"/>
      <c r="AYM35" s="67"/>
      <c r="AYN35" s="67"/>
      <c r="AYO35" s="67"/>
      <c r="AYP35" s="67"/>
      <c r="AYQ35" s="67"/>
      <c r="AYR35" s="67"/>
      <c r="AYS35" s="67"/>
      <c r="AYT35" s="67"/>
      <c r="AYU35" s="67"/>
      <c r="AYV35" s="67"/>
      <c r="AYW35" s="67"/>
      <c r="AYX35" s="67"/>
      <c r="AYY35" s="67"/>
      <c r="AYZ35" s="67"/>
      <c r="AZA35" s="67"/>
      <c r="AZB35" s="67"/>
      <c r="AZC35" s="67"/>
      <c r="AZD35" s="67"/>
      <c r="AZE35" s="67"/>
      <c r="AZF35" s="67"/>
      <c r="AZG35" s="67"/>
      <c r="AZH35" s="67"/>
      <c r="AZI35" s="67"/>
      <c r="AZJ35" s="67"/>
      <c r="AZK35" s="67"/>
      <c r="AZL35" s="67"/>
      <c r="AZM35" s="67"/>
      <c r="AZN35" s="67"/>
      <c r="AZO35" s="67"/>
      <c r="AZP35" s="67"/>
      <c r="AZQ35" s="67"/>
      <c r="AZR35" s="67"/>
      <c r="AZS35" s="67"/>
      <c r="AZT35" s="67"/>
      <c r="AZU35" s="67"/>
      <c r="AZV35" s="67"/>
      <c r="AZW35" s="67"/>
      <c r="AZX35" s="67"/>
      <c r="AZY35" s="67"/>
      <c r="AZZ35" s="67"/>
      <c r="BAA35" s="67"/>
      <c r="BAB35" s="67"/>
      <c r="BAC35" s="67"/>
      <c r="BAD35" s="67"/>
      <c r="BAE35" s="67"/>
      <c r="BAF35" s="67"/>
      <c r="BAG35" s="67"/>
      <c r="BAH35" s="67"/>
      <c r="BAI35" s="67"/>
      <c r="BAJ35" s="67"/>
      <c r="BAK35" s="67"/>
      <c r="BAL35" s="67"/>
      <c r="BAM35" s="67"/>
      <c r="BAN35" s="67"/>
      <c r="BAO35" s="67"/>
      <c r="BAP35" s="67"/>
      <c r="BAQ35" s="67"/>
      <c r="BAR35" s="67"/>
      <c r="BAS35" s="67"/>
      <c r="BAT35" s="67"/>
      <c r="BAU35" s="67"/>
      <c r="BAV35" s="67"/>
      <c r="BAW35" s="67"/>
      <c r="BAX35" s="67"/>
      <c r="BAY35" s="67"/>
      <c r="BAZ35" s="67"/>
      <c r="BBA35" s="67"/>
      <c r="BBB35" s="67"/>
      <c r="BBC35" s="67"/>
      <c r="BBD35" s="67"/>
      <c r="BBE35" s="67"/>
      <c r="BBF35" s="67"/>
      <c r="BBG35" s="67"/>
      <c r="BBH35" s="67"/>
      <c r="BBI35" s="67"/>
      <c r="BBJ35" s="67"/>
      <c r="BBK35" s="67"/>
      <c r="BBL35" s="67"/>
      <c r="BBM35" s="67"/>
      <c r="BBN35" s="67"/>
      <c r="BBO35" s="67"/>
      <c r="BBP35" s="67"/>
      <c r="BBQ35" s="67"/>
      <c r="BBR35" s="67"/>
      <c r="BBS35" s="67"/>
      <c r="BBT35" s="67"/>
      <c r="BBU35" s="67"/>
      <c r="BBV35" s="67"/>
      <c r="BBW35" s="67"/>
      <c r="BBX35" s="67"/>
      <c r="BBY35" s="67"/>
      <c r="BBZ35" s="67"/>
      <c r="BCA35" s="67"/>
      <c r="BCB35" s="67"/>
      <c r="BCC35" s="67"/>
      <c r="BCD35" s="67"/>
      <c r="BCE35" s="67"/>
      <c r="BCF35" s="67"/>
      <c r="BCG35" s="67"/>
      <c r="BCH35" s="67"/>
      <c r="BCI35" s="67"/>
      <c r="BCJ35" s="67"/>
      <c r="BCK35" s="67"/>
      <c r="BCL35" s="67"/>
      <c r="BCM35" s="67"/>
      <c r="BCN35" s="67"/>
      <c r="BCO35" s="67"/>
      <c r="BCP35" s="67"/>
      <c r="BCQ35" s="67"/>
      <c r="BCR35" s="67"/>
      <c r="BCS35" s="67"/>
      <c r="BCT35" s="67"/>
      <c r="BCU35" s="67"/>
      <c r="BCV35" s="67"/>
      <c r="BCW35" s="67"/>
      <c r="BCX35" s="67"/>
      <c r="BCY35" s="67"/>
      <c r="BCZ35" s="67"/>
      <c r="BDA35" s="67"/>
      <c r="BDB35" s="67"/>
      <c r="BDC35" s="67"/>
      <c r="BDD35" s="67"/>
      <c r="BDE35" s="67"/>
      <c r="BDF35" s="67"/>
      <c r="BDG35" s="67"/>
      <c r="BDH35" s="67"/>
      <c r="BDI35" s="67"/>
      <c r="BDJ35" s="67"/>
      <c r="BDK35" s="67"/>
      <c r="BDL35" s="67"/>
      <c r="BDM35" s="67"/>
      <c r="BDN35" s="67"/>
      <c r="BDO35" s="67"/>
      <c r="BDP35" s="67"/>
      <c r="BDQ35" s="67"/>
      <c r="BDR35" s="67"/>
      <c r="BDS35" s="67"/>
      <c r="BDT35" s="67"/>
      <c r="BDU35" s="67"/>
      <c r="BDV35" s="67"/>
      <c r="BDW35" s="67"/>
      <c r="BDX35" s="67"/>
      <c r="BDY35" s="67"/>
      <c r="BDZ35" s="67"/>
      <c r="BEA35" s="67"/>
      <c r="BEB35" s="67"/>
      <c r="BEC35" s="67"/>
      <c r="BED35" s="67"/>
      <c r="BEE35" s="67"/>
      <c r="BEF35" s="67"/>
      <c r="BEG35" s="67"/>
      <c r="BEH35" s="67"/>
      <c r="BEI35" s="67"/>
      <c r="BEJ35" s="67"/>
      <c r="BEK35" s="67"/>
      <c r="BEL35" s="67"/>
      <c r="BEM35" s="67"/>
      <c r="BEN35" s="67"/>
      <c r="BEO35" s="67"/>
      <c r="BEP35" s="67"/>
      <c r="BEQ35" s="67"/>
      <c r="BER35" s="67"/>
      <c r="BES35" s="67"/>
      <c r="BET35" s="67"/>
      <c r="BEU35" s="67"/>
      <c r="BEV35" s="67"/>
      <c r="BEW35" s="67"/>
      <c r="BEX35" s="67"/>
      <c r="BEY35" s="67"/>
      <c r="BEZ35" s="67"/>
      <c r="BFA35" s="67"/>
      <c r="BFB35" s="67"/>
      <c r="BFC35" s="67"/>
      <c r="BFD35" s="67"/>
      <c r="BFE35" s="67"/>
      <c r="BFF35" s="67"/>
      <c r="BFG35" s="67"/>
      <c r="BFH35" s="67"/>
      <c r="BFI35" s="67"/>
      <c r="BFJ35" s="67"/>
      <c r="BFK35" s="67"/>
      <c r="BFL35" s="67"/>
      <c r="BFM35" s="67"/>
      <c r="BFN35" s="67"/>
      <c r="BFO35" s="67"/>
      <c r="BFP35" s="67"/>
      <c r="BFQ35" s="67"/>
      <c r="BFR35" s="67"/>
      <c r="BFS35" s="67"/>
      <c r="BFT35" s="67"/>
      <c r="BFU35" s="67"/>
      <c r="BFV35" s="67"/>
      <c r="BFW35" s="67"/>
      <c r="BFX35" s="67"/>
      <c r="BFY35" s="67"/>
      <c r="BFZ35" s="67"/>
      <c r="BGA35" s="67"/>
      <c r="BGB35" s="67"/>
      <c r="BGC35" s="67"/>
      <c r="BGD35" s="67"/>
      <c r="BGE35" s="67"/>
      <c r="BGF35" s="67"/>
      <c r="BGG35" s="67"/>
      <c r="BGH35" s="67"/>
      <c r="BGI35" s="67"/>
      <c r="BGJ35" s="67"/>
      <c r="BGK35" s="67"/>
      <c r="BGL35" s="67"/>
      <c r="BGM35" s="67"/>
      <c r="BGN35" s="67"/>
      <c r="BGO35" s="67"/>
      <c r="BGP35" s="67"/>
      <c r="BGQ35" s="67"/>
      <c r="BGR35" s="67"/>
      <c r="BGS35" s="67"/>
      <c r="BGT35" s="67"/>
      <c r="BGU35" s="67"/>
      <c r="BGV35" s="67"/>
      <c r="BGW35" s="67"/>
      <c r="BGX35" s="67"/>
      <c r="BGY35" s="67"/>
      <c r="BGZ35" s="67"/>
      <c r="BHA35" s="67"/>
      <c r="BHB35" s="67"/>
      <c r="BHC35" s="67"/>
      <c r="BHD35" s="67"/>
      <c r="BHE35" s="67"/>
      <c r="BHF35" s="67"/>
      <c r="BHG35" s="67"/>
      <c r="BHH35" s="67"/>
      <c r="BHI35" s="67"/>
      <c r="BHJ35" s="67"/>
      <c r="BHK35" s="67"/>
      <c r="BHL35" s="67"/>
      <c r="BHM35" s="67"/>
      <c r="BHN35" s="67"/>
      <c r="BHO35" s="67"/>
      <c r="BHP35" s="67"/>
      <c r="BHQ35" s="67"/>
      <c r="BHR35" s="67"/>
      <c r="BHS35" s="67"/>
      <c r="BHT35" s="67"/>
      <c r="BHU35" s="67"/>
      <c r="BHV35" s="67"/>
      <c r="BHW35" s="67"/>
      <c r="BHX35" s="67"/>
      <c r="BHY35" s="67"/>
      <c r="BHZ35" s="67"/>
      <c r="BIA35" s="67"/>
      <c r="BIB35" s="67"/>
      <c r="BIC35" s="67"/>
      <c r="BID35" s="67"/>
      <c r="BIE35" s="67"/>
      <c r="BIF35" s="67"/>
      <c r="BIG35" s="67"/>
      <c r="BIH35" s="67"/>
      <c r="BII35" s="67"/>
      <c r="BIJ35" s="67"/>
      <c r="BIK35" s="67"/>
      <c r="BIL35" s="67"/>
      <c r="BIM35" s="67"/>
      <c r="BIN35" s="67"/>
      <c r="BIO35" s="67"/>
      <c r="BIP35" s="67"/>
      <c r="BIQ35" s="67"/>
      <c r="BIR35" s="67"/>
      <c r="BIS35" s="67"/>
      <c r="BIT35" s="67"/>
      <c r="BIU35" s="67"/>
      <c r="BIV35" s="67"/>
      <c r="BIW35" s="67"/>
      <c r="BIX35" s="67"/>
      <c r="BIY35" s="67"/>
      <c r="BIZ35" s="67"/>
      <c r="BJA35" s="67"/>
      <c r="BJB35" s="67"/>
      <c r="BJC35" s="67"/>
      <c r="BJD35" s="67"/>
      <c r="BJE35" s="67"/>
      <c r="BJF35" s="67"/>
      <c r="BJG35" s="67"/>
      <c r="BJH35" s="67"/>
      <c r="BJI35" s="67"/>
      <c r="BJJ35" s="67"/>
      <c r="BJK35" s="67"/>
      <c r="BJL35" s="67"/>
      <c r="BJM35" s="67"/>
      <c r="BJN35" s="67"/>
      <c r="BJO35" s="67"/>
      <c r="BJP35" s="67"/>
      <c r="BJQ35" s="67"/>
      <c r="BJR35" s="67"/>
      <c r="BJS35" s="67"/>
      <c r="BJT35" s="67"/>
      <c r="BJU35" s="67"/>
      <c r="BJV35" s="67"/>
      <c r="BJW35" s="67"/>
      <c r="BJX35" s="67"/>
      <c r="BJY35" s="67"/>
      <c r="BJZ35" s="67"/>
      <c r="BKA35" s="67"/>
      <c r="BKB35" s="67"/>
      <c r="BKC35" s="67"/>
      <c r="BKD35" s="67"/>
      <c r="BKE35" s="67"/>
      <c r="BKF35" s="67"/>
      <c r="BKG35" s="67"/>
      <c r="BKH35" s="67"/>
      <c r="BKI35" s="67"/>
      <c r="BKJ35" s="67"/>
      <c r="BKK35" s="67"/>
      <c r="BKL35" s="67"/>
      <c r="BKM35" s="67"/>
      <c r="BKN35" s="67"/>
      <c r="BKO35" s="67"/>
      <c r="BKP35" s="67"/>
      <c r="BKQ35" s="67"/>
      <c r="BKR35" s="67"/>
      <c r="BKS35" s="67"/>
      <c r="BKT35" s="67"/>
      <c r="BKU35" s="67"/>
      <c r="BKV35" s="67"/>
      <c r="BKW35" s="67"/>
      <c r="BKX35" s="67"/>
      <c r="BKY35" s="67"/>
      <c r="BKZ35" s="67"/>
      <c r="BLA35" s="67"/>
      <c r="BLB35" s="67"/>
      <c r="BLC35" s="67"/>
      <c r="BLD35" s="67"/>
      <c r="BLE35" s="67"/>
      <c r="BLF35" s="67"/>
      <c r="BLG35" s="67"/>
      <c r="BLH35" s="67"/>
      <c r="BLI35" s="67"/>
      <c r="BLJ35" s="67"/>
      <c r="BLK35" s="67"/>
      <c r="BLL35" s="67"/>
      <c r="BLM35" s="67"/>
      <c r="BLN35" s="67"/>
      <c r="BLO35" s="67"/>
      <c r="BLP35" s="67"/>
      <c r="BLQ35" s="67"/>
      <c r="BLR35" s="67"/>
      <c r="BLS35" s="67"/>
      <c r="BLT35" s="67"/>
      <c r="BLU35" s="67"/>
      <c r="BLV35" s="67"/>
      <c r="BLW35" s="67"/>
      <c r="BLX35" s="67"/>
      <c r="BLY35" s="67"/>
      <c r="BLZ35" s="67"/>
      <c r="BMA35" s="67"/>
      <c r="BMB35" s="67"/>
      <c r="BMC35" s="67"/>
      <c r="BMD35" s="67"/>
      <c r="BME35" s="67"/>
      <c r="BMF35" s="67"/>
      <c r="BMG35" s="67"/>
      <c r="BMH35" s="67"/>
      <c r="BMI35" s="67"/>
      <c r="BMJ35" s="67"/>
      <c r="BMK35" s="67"/>
      <c r="BML35" s="67"/>
      <c r="BMM35" s="67"/>
      <c r="BMN35" s="67"/>
      <c r="BMO35" s="67"/>
      <c r="BMP35" s="67"/>
      <c r="BMQ35" s="67"/>
      <c r="BMR35" s="67"/>
      <c r="BMS35" s="67"/>
      <c r="BMT35" s="67"/>
      <c r="BMU35" s="67"/>
      <c r="BMV35" s="67"/>
      <c r="BMW35" s="67"/>
      <c r="BMX35" s="67"/>
      <c r="BMY35" s="67"/>
      <c r="BMZ35" s="67"/>
      <c r="BNA35" s="67"/>
      <c r="BNB35" s="67"/>
      <c r="BNC35" s="67"/>
      <c r="BND35" s="67"/>
      <c r="BNE35" s="67"/>
      <c r="BNF35" s="67"/>
      <c r="BNG35" s="67"/>
      <c r="BNH35" s="67"/>
      <c r="BNI35" s="67"/>
      <c r="BNJ35" s="67"/>
      <c r="BNK35" s="67"/>
      <c r="BNL35" s="67"/>
      <c r="BNM35" s="67"/>
      <c r="BNN35" s="67"/>
      <c r="BNO35" s="67"/>
      <c r="BNP35" s="67"/>
      <c r="BNQ35" s="67"/>
      <c r="BNR35" s="67"/>
      <c r="BNS35" s="67"/>
      <c r="BNT35" s="67"/>
      <c r="BNU35" s="67"/>
      <c r="BNV35" s="67"/>
      <c r="BNW35" s="67"/>
      <c r="BNX35" s="67"/>
      <c r="BNY35" s="67"/>
      <c r="BNZ35" s="67"/>
      <c r="BOA35" s="67"/>
      <c r="BOB35" s="67"/>
      <c r="BOC35" s="67"/>
      <c r="BOD35" s="67"/>
      <c r="BOE35" s="67"/>
      <c r="BOF35" s="67"/>
      <c r="BOG35" s="67"/>
      <c r="BOH35" s="67"/>
      <c r="BOI35" s="67"/>
      <c r="BOJ35" s="67"/>
      <c r="BOK35" s="67"/>
      <c r="BOL35" s="67"/>
      <c r="BOM35" s="67"/>
      <c r="BON35" s="67"/>
      <c r="BOO35" s="67"/>
      <c r="BOP35" s="67"/>
      <c r="BOQ35" s="67"/>
      <c r="BOR35" s="67"/>
      <c r="BOS35" s="67"/>
      <c r="BOT35" s="67"/>
      <c r="BOU35" s="67"/>
      <c r="BOV35" s="67"/>
      <c r="BOW35" s="67"/>
      <c r="BOX35" s="67"/>
      <c r="BOY35" s="67"/>
      <c r="BOZ35" s="67"/>
      <c r="BPA35" s="67"/>
      <c r="BPB35" s="67"/>
      <c r="BPC35" s="67"/>
      <c r="BPD35" s="67"/>
      <c r="BPE35" s="67"/>
      <c r="BPF35" s="67"/>
      <c r="BPG35" s="67"/>
      <c r="BPH35" s="67"/>
      <c r="BPI35" s="67"/>
      <c r="BPJ35" s="67"/>
      <c r="BPK35" s="67"/>
      <c r="BPL35" s="67"/>
      <c r="BPM35" s="67"/>
      <c r="BPN35" s="67"/>
      <c r="BPO35" s="67"/>
      <c r="BPP35" s="67"/>
      <c r="BPQ35" s="67"/>
      <c r="BPR35" s="67"/>
      <c r="BPS35" s="67"/>
      <c r="BPT35" s="67"/>
      <c r="BPU35" s="67"/>
      <c r="BPV35" s="67"/>
      <c r="BPW35" s="67"/>
      <c r="BPX35" s="67"/>
      <c r="BPY35" s="67"/>
      <c r="BPZ35" s="67"/>
      <c r="BQA35" s="67"/>
      <c r="BQB35" s="67"/>
      <c r="BQC35" s="67"/>
      <c r="BQD35" s="67"/>
      <c r="BQE35" s="67"/>
      <c r="BQF35" s="67"/>
      <c r="BQG35" s="67"/>
      <c r="BQH35" s="67"/>
      <c r="BQI35" s="67"/>
      <c r="BQJ35" s="67"/>
      <c r="BQK35" s="67"/>
      <c r="BQL35" s="67"/>
      <c r="BQM35" s="67"/>
      <c r="BQN35" s="67"/>
      <c r="BQO35" s="67"/>
      <c r="BQP35" s="67"/>
      <c r="BQQ35" s="67"/>
      <c r="BQR35" s="67"/>
      <c r="BQS35" s="67"/>
      <c r="BQT35" s="67"/>
      <c r="BQU35" s="67"/>
      <c r="BQV35" s="67"/>
      <c r="BQW35" s="67"/>
      <c r="BQX35" s="67"/>
      <c r="BQY35" s="67"/>
      <c r="BQZ35" s="67"/>
      <c r="BRA35" s="67"/>
      <c r="BRB35" s="67"/>
      <c r="BRC35" s="67"/>
      <c r="BRD35" s="67"/>
      <c r="BRE35" s="67"/>
      <c r="BRF35" s="67"/>
      <c r="BRG35" s="67"/>
      <c r="BRH35" s="67"/>
      <c r="BRI35" s="67"/>
      <c r="BRJ35" s="67"/>
      <c r="BRK35" s="67"/>
      <c r="BRL35" s="67"/>
      <c r="BRM35" s="67"/>
      <c r="BRN35" s="67"/>
      <c r="BRO35" s="67"/>
      <c r="BRP35" s="67"/>
      <c r="BRQ35" s="67"/>
      <c r="BRR35" s="67"/>
      <c r="BRS35" s="67"/>
      <c r="BRT35" s="67"/>
      <c r="BRU35" s="67"/>
      <c r="BRV35" s="67"/>
      <c r="BRW35" s="67"/>
      <c r="BRX35" s="67"/>
      <c r="BRY35" s="67"/>
      <c r="BRZ35" s="67"/>
      <c r="BSA35" s="67"/>
      <c r="BSB35" s="67"/>
      <c r="BSC35" s="67"/>
      <c r="BSD35" s="67"/>
      <c r="BSE35" s="67"/>
      <c r="BSF35" s="67"/>
      <c r="BSG35" s="67"/>
      <c r="BSH35" s="67"/>
      <c r="BSI35" s="67"/>
      <c r="BSJ35" s="67"/>
      <c r="BSK35" s="67"/>
      <c r="BSL35" s="67"/>
      <c r="BSM35" s="67"/>
      <c r="BSN35" s="67"/>
      <c r="BSO35" s="67"/>
      <c r="BSP35" s="67"/>
      <c r="BSQ35" s="67"/>
      <c r="BSR35" s="67"/>
      <c r="BSS35" s="67"/>
      <c r="BST35" s="67"/>
      <c r="BSU35" s="67"/>
      <c r="BSV35" s="67"/>
      <c r="BSW35" s="67"/>
      <c r="BSX35" s="67"/>
      <c r="BSY35" s="67"/>
      <c r="BSZ35" s="67"/>
      <c r="BTA35" s="67"/>
      <c r="BTB35" s="67"/>
      <c r="BTC35" s="67"/>
      <c r="BTD35" s="67"/>
      <c r="BTE35" s="67"/>
      <c r="BTF35" s="67"/>
      <c r="BTG35" s="67"/>
      <c r="BTH35" s="67"/>
      <c r="BTI35" s="67"/>
      <c r="BTJ35" s="67"/>
      <c r="BTK35" s="67"/>
      <c r="BTL35" s="67"/>
      <c r="BTM35" s="67"/>
      <c r="BTN35" s="67"/>
      <c r="BTO35" s="67"/>
      <c r="BTP35" s="67"/>
      <c r="BTQ35" s="67"/>
      <c r="BTR35" s="67"/>
      <c r="BTS35" s="67"/>
      <c r="BTT35" s="67"/>
      <c r="BTU35" s="67"/>
      <c r="BTV35" s="67"/>
      <c r="BTW35" s="67"/>
      <c r="BTX35" s="67"/>
      <c r="BTY35" s="67"/>
      <c r="BTZ35" s="67"/>
      <c r="BUA35" s="67"/>
      <c r="BUB35" s="67"/>
      <c r="BUC35" s="67"/>
      <c r="BUD35" s="67"/>
      <c r="BUE35" s="67"/>
      <c r="BUF35" s="67"/>
      <c r="BUG35" s="67"/>
      <c r="BUH35" s="67"/>
      <c r="BUI35" s="67"/>
      <c r="BUJ35" s="67"/>
      <c r="BUK35" s="67"/>
      <c r="BUL35" s="67"/>
      <c r="BUM35" s="67"/>
      <c r="BUN35" s="67"/>
      <c r="BUO35" s="67"/>
      <c r="BUP35" s="67"/>
      <c r="BUQ35" s="67"/>
      <c r="BUR35" s="67"/>
      <c r="BUS35" s="67"/>
      <c r="BUT35" s="67"/>
      <c r="BUU35" s="67"/>
      <c r="BUV35" s="67"/>
      <c r="BUW35" s="67"/>
      <c r="BUX35" s="67"/>
      <c r="BUY35" s="67"/>
      <c r="BUZ35" s="67"/>
      <c r="BVA35" s="67"/>
      <c r="BVB35" s="67"/>
      <c r="BVC35" s="67"/>
      <c r="BVD35" s="67"/>
      <c r="BVE35" s="67"/>
      <c r="BVF35" s="67"/>
      <c r="BVG35" s="67"/>
      <c r="BVH35" s="67"/>
      <c r="BVI35" s="67"/>
      <c r="BVJ35" s="67"/>
      <c r="BVK35" s="67"/>
      <c r="BVL35" s="67"/>
      <c r="BVM35" s="67"/>
      <c r="BVN35" s="67"/>
      <c r="BVO35" s="67"/>
      <c r="BVP35" s="67"/>
      <c r="BVQ35" s="67"/>
      <c r="BVR35" s="67"/>
      <c r="BVS35" s="67"/>
      <c r="BVT35" s="67"/>
      <c r="BVU35" s="67"/>
      <c r="BVV35" s="67"/>
      <c r="BVW35" s="67"/>
      <c r="BVX35" s="67"/>
      <c r="BVY35" s="67"/>
      <c r="BVZ35" s="67"/>
      <c r="BWA35" s="67"/>
      <c r="BWB35" s="67"/>
      <c r="BWC35" s="67"/>
      <c r="BWD35" s="67"/>
      <c r="BWE35" s="67"/>
      <c r="BWF35" s="67"/>
      <c r="BWG35" s="67"/>
      <c r="BWH35" s="67"/>
      <c r="BWI35" s="67"/>
      <c r="BWJ35" s="67"/>
      <c r="BWK35" s="67"/>
      <c r="BWL35" s="67"/>
      <c r="BWM35" s="67"/>
      <c r="BWN35" s="67"/>
      <c r="BWO35" s="67"/>
    </row>
    <row r="36" spans="1:1965">
      <c r="A36" s="1048"/>
      <c r="B36" s="1048"/>
      <c r="C36" s="1048"/>
      <c r="D36" s="1048"/>
      <c r="E36" s="1048"/>
      <c r="F36" s="1048"/>
      <c r="G36" s="1048"/>
      <c r="H36" s="1048"/>
      <c r="I36" s="1048"/>
      <c r="J36" s="1048"/>
      <c r="K36" s="1048"/>
      <c r="L36" s="1048"/>
      <c r="M36" s="1048"/>
      <c r="N36" s="1048"/>
      <c r="O36" s="1048"/>
    </row>
    <row r="37" spans="1:1965" ht="18.75">
      <c r="C37" s="102"/>
    </row>
    <row r="38" spans="1:1965">
      <c r="A38" s="67"/>
      <c r="B38" s="105"/>
      <c r="C38" s="106"/>
      <c r="D38" s="107"/>
    </row>
    <row r="39" spans="1:1965" ht="27.75" customHeight="1">
      <c r="A39" s="67"/>
      <c r="B39" s="108"/>
      <c r="C39" s="102"/>
      <c r="D39" s="109"/>
    </row>
    <row r="40" spans="1:1965" ht="18.75">
      <c r="A40" s="67"/>
      <c r="B40" s="110"/>
      <c r="C40" s="102"/>
      <c r="D40" s="111"/>
    </row>
    <row r="41" spans="1:1965" ht="18.75">
      <c r="A41" s="67"/>
      <c r="B41" s="105"/>
      <c r="C41" s="102"/>
      <c r="D41" s="107"/>
    </row>
    <row r="42" spans="1:1965">
      <c r="C42" s="112"/>
    </row>
    <row r="43" spans="1:1965">
      <c r="C43" s="112"/>
    </row>
    <row r="44" spans="1:1965">
      <c r="C44" s="113"/>
    </row>
    <row r="45" spans="1:1965">
      <c r="C45" s="112"/>
    </row>
    <row r="46" spans="1:1965">
      <c r="C46" s="114"/>
    </row>
  </sheetData>
  <mergeCells count="15">
    <mergeCell ref="A2:O2"/>
    <mergeCell ref="A3:O3"/>
    <mergeCell ref="A4:O4"/>
    <mergeCell ref="A5:O5"/>
    <mergeCell ref="E6:O6"/>
    <mergeCell ref="M7:N7"/>
    <mergeCell ref="A8:D8"/>
    <mergeCell ref="A11:D11"/>
    <mergeCell ref="A12:D12"/>
    <mergeCell ref="A36:O36"/>
    <mergeCell ref="A7:D7"/>
    <mergeCell ref="E7:F7"/>
    <mergeCell ref="G7:H7"/>
    <mergeCell ref="I7:J7"/>
    <mergeCell ref="K7:L7"/>
  </mergeCells>
  <pageMargins left="0.7" right="0.7" top="0.75" bottom="0.75" header="0.3" footer="0.3"/>
  <pageSetup paperSize="9" orientation="portrait" r:id="rId1"/>
  <legacyDrawing r:id="rId2"/>
</worksheet>
</file>

<file path=xl/worksheets/sheet106.xml><?xml version="1.0" encoding="utf-8"?>
<worksheet xmlns="http://schemas.openxmlformats.org/spreadsheetml/2006/main" xmlns:r="http://schemas.openxmlformats.org/officeDocument/2006/relationships">
  <dimension ref="A1:J33"/>
  <sheetViews>
    <sheetView topLeftCell="A5" zoomScale="80" zoomScaleNormal="80" workbookViewId="0">
      <selection activeCell="L41" sqref="L41"/>
    </sheetView>
  </sheetViews>
  <sheetFormatPr defaultRowHeight="15"/>
  <cols>
    <col min="2" max="2" width="38.85546875" customWidth="1"/>
    <col min="3" max="3" width="12.7109375" customWidth="1"/>
    <col min="6" max="6" width="9.42578125" bestFit="1" customWidth="1"/>
    <col min="8" max="8" width="9.42578125" bestFit="1" customWidth="1"/>
    <col min="10" max="10" width="19" customWidth="1"/>
  </cols>
  <sheetData>
    <row r="1" spans="1:10">
      <c r="J1" s="772" t="s">
        <v>2003</v>
      </c>
    </row>
    <row r="2" spans="1:10" ht="15.75">
      <c r="A2" s="1"/>
      <c r="B2" s="1"/>
      <c r="C2" s="1"/>
      <c r="D2" s="1"/>
      <c r="E2" s="1"/>
      <c r="F2" s="1"/>
      <c r="G2" s="1"/>
      <c r="H2" s="1"/>
      <c r="I2" s="1"/>
      <c r="J2" s="212"/>
    </row>
    <row r="3" spans="1:10" ht="45" customHeight="1">
      <c r="A3" s="1065" t="s">
        <v>18</v>
      </c>
      <c r="B3" s="1065"/>
      <c r="C3" s="812" t="s">
        <v>1902</v>
      </c>
      <c r="D3" s="812"/>
      <c r="E3" s="812"/>
      <c r="F3" s="812"/>
      <c r="G3" s="812"/>
      <c r="H3" s="812"/>
      <c r="I3" s="812"/>
      <c r="J3" s="812"/>
    </row>
    <row r="4" spans="1:10" ht="48" customHeight="1">
      <c r="A4" s="854" t="s">
        <v>20</v>
      </c>
      <c r="B4" s="855"/>
      <c r="C4" s="812" t="s">
        <v>1903</v>
      </c>
      <c r="D4" s="812"/>
      <c r="E4" s="812"/>
      <c r="F4" s="812"/>
      <c r="G4" s="812"/>
      <c r="H4" s="812"/>
      <c r="I4" s="812"/>
      <c r="J4" s="812"/>
    </row>
    <row r="5" spans="1:10" ht="15.75">
      <c r="A5" s="791" t="s">
        <v>21</v>
      </c>
      <c r="B5" s="791"/>
      <c r="C5" s="813" t="s">
        <v>1018</v>
      </c>
      <c r="D5" s="813"/>
      <c r="E5" s="813"/>
      <c r="F5" s="813"/>
      <c r="G5" s="813"/>
      <c r="H5" s="813"/>
      <c r="I5" s="813"/>
      <c r="J5" s="813"/>
    </row>
    <row r="6" spans="1:10" ht="15.75">
      <c r="A6" s="794" t="s">
        <v>1904</v>
      </c>
      <c r="B6" s="794"/>
      <c r="C6" s="794"/>
      <c r="D6" s="794"/>
      <c r="E6" s="794"/>
      <c r="F6" s="794"/>
      <c r="G6" s="794"/>
      <c r="H6" s="794"/>
      <c r="I6" s="794"/>
      <c r="J6" s="794"/>
    </row>
    <row r="7" spans="1:10" ht="15.75">
      <c r="A7" s="795" t="s">
        <v>23</v>
      </c>
      <c r="B7" s="795"/>
      <c r="C7" s="795"/>
      <c r="D7" s="795"/>
      <c r="E7" s="795"/>
      <c r="F7" s="795"/>
      <c r="G7" s="795"/>
      <c r="H7" s="795"/>
      <c r="I7" s="795"/>
      <c r="J7" s="795"/>
    </row>
    <row r="8" spans="1:10" ht="15.75">
      <c r="A8" s="630"/>
      <c r="B8" s="630"/>
      <c r="C8" s="630"/>
      <c r="D8" s="630"/>
      <c r="E8" s="630"/>
      <c r="F8" s="630"/>
      <c r="G8" s="630"/>
      <c r="H8" s="630"/>
      <c r="I8" s="630"/>
      <c r="J8" s="657" t="s">
        <v>13</v>
      </c>
    </row>
    <row r="9" spans="1:10" ht="15.75">
      <c r="A9" s="796" t="s">
        <v>24</v>
      </c>
      <c r="B9" s="796" t="s">
        <v>25</v>
      </c>
      <c r="C9" s="796" t="s">
        <v>26</v>
      </c>
      <c r="D9" s="796" t="s">
        <v>27</v>
      </c>
      <c r="E9" s="796" t="s">
        <v>28</v>
      </c>
      <c r="F9" s="796" t="s">
        <v>29</v>
      </c>
      <c r="G9" s="798" t="s">
        <v>30</v>
      </c>
      <c r="H9" s="799"/>
      <c r="I9" s="800"/>
      <c r="J9" s="796" t="s">
        <v>1415</v>
      </c>
    </row>
    <row r="10" spans="1:10" ht="51.75" customHeight="1">
      <c r="A10" s="797"/>
      <c r="B10" s="797"/>
      <c r="C10" s="797"/>
      <c r="D10" s="797"/>
      <c r="E10" s="797"/>
      <c r="F10" s="797"/>
      <c r="G10" s="711">
        <v>2017</v>
      </c>
      <c r="H10" s="711">
        <v>2018</v>
      </c>
      <c r="I10" s="711">
        <v>2019</v>
      </c>
      <c r="J10" s="797"/>
    </row>
    <row r="11" spans="1:10" ht="15.75">
      <c r="A11" s="17">
        <v>1</v>
      </c>
      <c r="B11" s="25">
        <v>2</v>
      </c>
      <c r="C11" s="219">
        <v>3</v>
      </c>
      <c r="D11" s="17">
        <v>4</v>
      </c>
      <c r="E11" s="25">
        <v>5</v>
      </c>
      <c r="F11" s="151" t="s">
        <v>32</v>
      </c>
      <c r="G11" s="151">
        <v>7</v>
      </c>
      <c r="H11" s="151">
        <v>8</v>
      </c>
      <c r="I11" s="151">
        <v>9</v>
      </c>
      <c r="J11" s="25">
        <v>10</v>
      </c>
    </row>
    <row r="12" spans="1:10" ht="63">
      <c r="A12" s="251" t="s">
        <v>33</v>
      </c>
      <c r="B12" s="125" t="s">
        <v>1905</v>
      </c>
      <c r="C12" s="103">
        <v>6</v>
      </c>
      <c r="D12" s="127"/>
      <c r="E12" s="127"/>
      <c r="F12" s="145"/>
      <c r="G12" s="145"/>
      <c r="H12" s="714">
        <f>SUM(H13:H18)</f>
        <v>10001</v>
      </c>
      <c r="I12" s="145"/>
      <c r="J12" s="149"/>
    </row>
    <row r="13" spans="1:10" ht="15.75">
      <c r="A13" s="251" t="s">
        <v>45</v>
      </c>
      <c r="B13" s="125" t="s">
        <v>1906</v>
      </c>
      <c r="C13" s="766"/>
      <c r="D13" s="765">
        <v>1</v>
      </c>
      <c r="E13" s="145">
        <v>1729</v>
      </c>
      <c r="F13" s="145">
        <f>E13*D13</f>
        <v>1729</v>
      </c>
      <c r="G13" s="145"/>
      <c r="H13" s="145">
        <v>1729</v>
      </c>
      <c r="I13" s="145"/>
      <c r="J13" s="150"/>
    </row>
    <row r="14" spans="1:10" ht="15.75">
      <c r="A14" s="251" t="s">
        <v>1907</v>
      </c>
      <c r="B14" s="125" t="s">
        <v>1908</v>
      </c>
      <c r="C14" s="766"/>
      <c r="D14" s="765">
        <v>1</v>
      </c>
      <c r="E14" s="145">
        <v>2060</v>
      </c>
      <c r="F14" s="145">
        <f t="shared" ref="F14:F26" si="0">E14*D14</f>
        <v>2060</v>
      </c>
      <c r="G14" s="145"/>
      <c r="H14" s="145">
        <v>2060</v>
      </c>
      <c r="I14" s="145"/>
      <c r="J14" s="150"/>
    </row>
    <row r="15" spans="1:10" ht="31.5">
      <c r="A15" s="251" t="s">
        <v>241</v>
      </c>
      <c r="B15" s="125" t="s">
        <v>1909</v>
      </c>
      <c r="C15" s="766"/>
      <c r="D15" s="765">
        <v>1</v>
      </c>
      <c r="E15" s="145">
        <v>1515</v>
      </c>
      <c r="F15" s="145">
        <f t="shared" si="0"/>
        <v>1515</v>
      </c>
      <c r="G15" s="145"/>
      <c r="H15" s="145">
        <v>1515</v>
      </c>
      <c r="I15" s="145"/>
      <c r="J15" s="150"/>
    </row>
    <row r="16" spans="1:10" ht="31.5">
      <c r="A16" s="251" t="s">
        <v>242</v>
      </c>
      <c r="B16" s="125" t="s">
        <v>1910</v>
      </c>
      <c r="C16" s="766"/>
      <c r="D16" s="765">
        <v>1</v>
      </c>
      <c r="E16" s="145">
        <v>1501</v>
      </c>
      <c r="F16" s="145">
        <f t="shared" si="0"/>
        <v>1501</v>
      </c>
      <c r="G16" s="145"/>
      <c r="H16" s="145">
        <v>1501</v>
      </c>
      <c r="I16" s="145"/>
      <c r="J16" s="150"/>
    </row>
    <row r="17" spans="1:10" ht="15.75">
      <c r="A17" s="251" t="s">
        <v>243</v>
      </c>
      <c r="B17" s="125" t="s">
        <v>1911</v>
      </c>
      <c r="C17" s="766"/>
      <c r="D17" s="765">
        <v>1</v>
      </c>
      <c r="E17" s="145">
        <v>1007</v>
      </c>
      <c r="F17" s="145">
        <f t="shared" si="0"/>
        <v>1007</v>
      </c>
      <c r="G17" s="145"/>
      <c r="H17" s="145">
        <v>1007</v>
      </c>
      <c r="I17" s="145"/>
      <c r="J17" s="150"/>
    </row>
    <row r="18" spans="1:10" ht="15.75">
      <c r="A18" s="251" t="s">
        <v>1522</v>
      </c>
      <c r="B18" s="125" t="s">
        <v>1912</v>
      </c>
      <c r="C18" s="766"/>
      <c r="D18" s="765">
        <v>1</v>
      </c>
      <c r="E18" s="145">
        <v>2189</v>
      </c>
      <c r="F18" s="145">
        <f t="shared" si="0"/>
        <v>2189</v>
      </c>
      <c r="G18" s="145"/>
      <c r="H18" s="145">
        <v>2189</v>
      </c>
      <c r="I18" s="145"/>
      <c r="J18" s="150"/>
    </row>
    <row r="19" spans="1:10" ht="31.5">
      <c r="A19" s="251" t="s">
        <v>1913</v>
      </c>
      <c r="B19" s="125" t="s">
        <v>1914</v>
      </c>
      <c r="C19" s="766">
        <v>2</v>
      </c>
      <c r="D19" s="127"/>
      <c r="E19" s="127"/>
      <c r="F19" s="145"/>
      <c r="G19" s="145"/>
      <c r="H19" s="712">
        <f>H20+H26</f>
        <v>21178</v>
      </c>
      <c r="I19" s="145"/>
      <c r="J19" s="150"/>
    </row>
    <row r="20" spans="1:10" ht="15.75">
      <c r="A20" s="251" t="s">
        <v>1915</v>
      </c>
      <c r="B20" s="125" t="s">
        <v>1988</v>
      </c>
      <c r="C20" s="765">
        <v>1</v>
      </c>
      <c r="D20" s="765">
        <v>1</v>
      </c>
      <c r="E20" s="127">
        <v>5798.2</v>
      </c>
      <c r="F20" s="145">
        <f t="shared" si="0"/>
        <v>5798</v>
      </c>
      <c r="G20" s="145"/>
      <c r="H20" s="594">
        <v>5798.2</v>
      </c>
      <c r="I20" s="145"/>
      <c r="J20" s="150"/>
    </row>
    <row r="21" spans="1:10" ht="15.75">
      <c r="A21" s="251"/>
      <c r="B21" s="552" t="s">
        <v>163</v>
      </c>
      <c r="C21" s="765"/>
      <c r="D21" s="765"/>
      <c r="E21" s="127"/>
      <c r="F21" s="145"/>
      <c r="G21" s="145"/>
      <c r="H21" s="127">
        <v>2345.9</v>
      </c>
      <c r="I21" s="145"/>
      <c r="J21" s="150"/>
    </row>
    <row r="22" spans="1:10" ht="15.75">
      <c r="A22" s="251"/>
      <c r="B22" s="14" t="s">
        <v>1916</v>
      </c>
      <c r="C22" s="765"/>
      <c r="D22" s="765"/>
      <c r="E22" s="127"/>
      <c r="F22" s="145"/>
      <c r="G22" s="145"/>
      <c r="H22" s="127">
        <v>1300</v>
      </c>
      <c r="I22" s="145"/>
      <c r="J22" s="150"/>
    </row>
    <row r="23" spans="1:10" ht="15.75">
      <c r="A23" s="251"/>
      <c r="B23" s="125" t="s">
        <v>1194</v>
      </c>
      <c r="C23" s="765"/>
      <c r="D23" s="765"/>
      <c r="E23" s="127"/>
      <c r="F23" s="145"/>
      <c r="G23" s="145"/>
      <c r="H23" s="127">
        <v>934</v>
      </c>
      <c r="I23" s="145"/>
      <c r="J23" s="150"/>
    </row>
    <row r="24" spans="1:10" ht="15.75">
      <c r="A24" s="251"/>
      <c r="B24" s="125" t="s">
        <v>1917</v>
      </c>
      <c r="C24" s="765"/>
      <c r="D24" s="765"/>
      <c r="E24" s="127"/>
      <c r="F24" s="145"/>
      <c r="G24" s="145"/>
      <c r="H24" s="127">
        <v>212</v>
      </c>
      <c r="I24" s="145"/>
      <c r="J24" s="150"/>
    </row>
    <row r="25" spans="1:10" ht="15.75">
      <c r="A25" s="251"/>
      <c r="B25" s="125" t="s">
        <v>1918</v>
      </c>
      <c r="C25" s="765"/>
      <c r="D25" s="765"/>
      <c r="E25" s="127"/>
      <c r="F25" s="145"/>
      <c r="G25" s="145"/>
      <c r="H25" s="127">
        <v>1006.3</v>
      </c>
      <c r="I25" s="145"/>
      <c r="J25" s="150"/>
    </row>
    <row r="26" spans="1:10" ht="15.75">
      <c r="A26" s="251" t="s">
        <v>53</v>
      </c>
      <c r="B26" s="552" t="s">
        <v>1989</v>
      </c>
      <c r="C26" s="765">
        <v>1</v>
      </c>
      <c r="D26" s="765">
        <v>1</v>
      </c>
      <c r="E26" s="145">
        <v>15380.23</v>
      </c>
      <c r="F26" s="145">
        <f t="shared" si="0"/>
        <v>15380</v>
      </c>
      <c r="G26" s="145"/>
      <c r="H26" s="712">
        <v>15380.23</v>
      </c>
      <c r="I26" s="145"/>
      <c r="J26" s="150"/>
    </row>
    <row r="27" spans="1:10" ht="15.75">
      <c r="A27" s="251"/>
      <c r="B27" s="552" t="s">
        <v>1919</v>
      </c>
      <c r="C27" s="765"/>
      <c r="D27" s="765"/>
      <c r="E27" s="127"/>
      <c r="F27" s="145"/>
      <c r="G27" s="145"/>
      <c r="H27" s="145">
        <v>4500</v>
      </c>
      <c r="I27" s="145"/>
      <c r="J27" s="150"/>
    </row>
    <row r="28" spans="1:10" ht="31.5">
      <c r="A28" s="251"/>
      <c r="B28" s="125" t="s">
        <v>1916</v>
      </c>
      <c r="C28" s="765"/>
      <c r="D28" s="765"/>
      <c r="E28" s="127"/>
      <c r="F28" s="145"/>
      <c r="G28" s="145"/>
      <c r="H28" s="256">
        <v>2400</v>
      </c>
      <c r="I28" s="145"/>
      <c r="J28" s="150"/>
    </row>
    <row r="29" spans="1:10" ht="15.75">
      <c r="A29" s="251"/>
      <c r="B29" s="125" t="s">
        <v>1991</v>
      </c>
      <c r="C29" s="765"/>
      <c r="D29" s="765"/>
      <c r="E29" s="127"/>
      <c r="F29" s="145"/>
      <c r="G29" s="145"/>
      <c r="H29" s="145">
        <v>4636.96</v>
      </c>
      <c r="I29" s="145"/>
      <c r="J29" s="150"/>
    </row>
    <row r="30" spans="1:10" ht="15.75">
      <c r="A30" s="251"/>
      <c r="B30" s="125" t="s">
        <v>1920</v>
      </c>
      <c r="C30" s="765"/>
      <c r="D30" s="765"/>
      <c r="E30" s="127"/>
      <c r="F30" s="145"/>
      <c r="G30" s="145"/>
      <c r="H30" s="145">
        <v>1174</v>
      </c>
      <c r="I30" s="145"/>
      <c r="J30" s="150"/>
    </row>
    <row r="31" spans="1:10" ht="15.75">
      <c r="A31" s="251"/>
      <c r="B31" s="125" t="s">
        <v>1918</v>
      </c>
      <c r="C31" s="127"/>
      <c r="D31" s="765"/>
      <c r="E31" s="127"/>
      <c r="F31" s="145"/>
      <c r="G31" s="145"/>
      <c r="H31" s="145">
        <v>2669.3</v>
      </c>
      <c r="I31" s="145"/>
      <c r="J31" s="150"/>
    </row>
    <row r="32" spans="1:10" ht="15.75">
      <c r="A32" s="251"/>
      <c r="B32" s="125"/>
      <c r="C32" s="127"/>
      <c r="D32" s="127"/>
      <c r="E32" s="127"/>
      <c r="F32" s="145"/>
      <c r="G32" s="145"/>
      <c r="H32" s="145"/>
      <c r="I32" s="145"/>
      <c r="J32" s="150"/>
    </row>
    <row r="33" spans="1:10" ht="15.75">
      <c r="A33" s="713"/>
      <c r="B33" s="793"/>
      <c r="C33" s="793"/>
      <c r="D33" s="793"/>
      <c r="E33" s="793"/>
      <c r="F33" s="7">
        <f>SUM(F12:F31)</f>
        <v>31179</v>
      </c>
      <c r="G33" s="7"/>
      <c r="H33" s="7">
        <f>H12+H19</f>
        <v>31179</v>
      </c>
      <c r="I33" s="7"/>
      <c r="J33" s="126"/>
    </row>
  </sheetData>
  <mergeCells count="17">
    <mergeCell ref="A5:B5"/>
    <mergeCell ref="B33:E33"/>
    <mergeCell ref="C3:J3"/>
    <mergeCell ref="C4:J4"/>
    <mergeCell ref="C5:J5"/>
    <mergeCell ref="A6:J6"/>
    <mergeCell ref="A7:J7"/>
    <mergeCell ref="A9:A10"/>
    <mergeCell ref="B9:B10"/>
    <mergeCell ref="C9:C10"/>
    <mergeCell ref="D9:D10"/>
    <mergeCell ref="E9:E10"/>
    <mergeCell ref="F9:F10"/>
    <mergeCell ref="G9:I9"/>
    <mergeCell ref="J9:J10"/>
    <mergeCell ref="A3:B3"/>
    <mergeCell ref="A4:B4"/>
  </mergeCells>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dimension ref="A1:D64"/>
  <sheetViews>
    <sheetView topLeftCell="A40" workbookViewId="0">
      <selection activeCell="B51" sqref="B51"/>
    </sheetView>
  </sheetViews>
  <sheetFormatPr defaultRowHeight="15"/>
  <cols>
    <col min="2" max="2" width="56.7109375" customWidth="1"/>
    <col min="3" max="3" width="26.28515625" customWidth="1"/>
    <col min="4" max="4" width="12.7109375" bestFit="1" customWidth="1"/>
  </cols>
  <sheetData>
    <row r="1" spans="1:4" ht="15.75">
      <c r="A1" s="103"/>
      <c r="B1" s="286"/>
      <c r="C1" s="286"/>
      <c r="D1" s="772" t="s">
        <v>2003</v>
      </c>
    </row>
    <row r="2" spans="1:4">
      <c r="A2" s="1068" t="s">
        <v>1936</v>
      </c>
      <c r="B2" s="1068"/>
      <c r="C2" s="1068"/>
      <c r="D2" s="1068"/>
    </row>
    <row r="3" spans="1:4">
      <c r="A3" s="1068"/>
      <c r="B3" s="1068"/>
      <c r="C3" s="1068"/>
      <c r="D3" s="1068"/>
    </row>
    <row r="4" spans="1:4">
      <c r="A4" s="1069"/>
      <c r="B4" s="1069"/>
      <c r="C4" s="1069"/>
      <c r="D4" s="1069"/>
    </row>
    <row r="5" spans="1:4" ht="15.75">
      <c r="A5" s="724"/>
      <c r="B5" s="725" t="s">
        <v>1937</v>
      </c>
      <c r="C5" s="725"/>
      <c r="D5" s="726" t="s">
        <v>1938</v>
      </c>
    </row>
    <row r="6" spans="1:4" ht="15.75">
      <c r="A6" s="724">
        <v>1</v>
      </c>
      <c r="B6" s="555" t="s">
        <v>1940</v>
      </c>
      <c r="C6" s="555"/>
      <c r="D6" s="727">
        <v>1000</v>
      </c>
    </row>
    <row r="7" spans="1:4" ht="15.75">
      <c r="A7" s="724"/>
      <c r="B7" s="1066" t="s">
        <v>1941</v>
      </c>
      <c r="C7" s="1067"/>
      <c r="D7" s="727"/>
    </row>
    <row r="8" spans="1:4" ht="15.75">
      <c r="A8" s="724">
        <f>A6+1</f>
        <v>2</v>
      </c>
      <c r="B8" s="728" t="s">
        <v>1942</v>
      </c>
      <c r="C8" s="728"/>
      <c r="D8" s="729">
        <v>2000</v>
      </c>
    </row>
    <row r="9" spans="1:4" ht="15.75">
      <c r="A9" s="723"/>
      <c r="B9" s="1070" t="s">
        <v>1943</v>
      </c>
      <c r="C9" s="1071"/>
      <c r="D9" s="729"/>
    </row>
    <row r="10" spans="1:4" ht="30">
      <c r="A10" s="723">
        <f>A8+1</f>
        <v>3</v>
      </c>
      <c r="B10" s="730" t="s">
        <v>1944</v>
      </c>
      <c r="C10" s="730"/>
      <c r="D10" s="731">
        <v>5300</v>
      </c>
    </row>
    <row r="11" spans="1:4" ht="45.75" customHeight="1">
      <c r="A11" s="723"/>
      <c r="B11" s="1070" t="s">
        <v>1945</v>
      </c>
      <c r="C11" s="1071"/>
      <c r="D11" s="731"/>
    </row>
    <row r="12" spans="1:4" ht="15.75">
      <c r="A12" s="724">
        <f>A10+1</f>
        <v>4</v>
      </c>
      <c r="B12" s="730" t="s">
        <v>1946</v>
      </c>
      <c r="C12" s="730"/>
      <c r="D12" s="731">
        <v>1600</v>
      </c>
    </row>
    <row r="13" spans="1:4" ht="15.75">
      <c r="A13" s="724"/>
      <c r="B13" s="1070" t="s">
        <v>1947</v>
      </c>
      <c r="C13" s="1071"/>
      <c r="D13" s="731"/>
    </row>
    <row r="14" spans="1:4" ht="15.75">
      <c r="A14" s="724">
        <f>A12+1</f>
        <v>5</v>
      </c>
      <c r="B14" s="728" t="s">
        <v>1901</v>
      </c>
      <c r="C14" s="728"/>
      <c r="D14" s="729">
        <v>2000</v>
      </c>
    </row>
    <row r="15" spans="1:4" ht="15.75">
      <c r="A15" s="724"/>
      <c r="B15" s="1070" t="s">
        <v>1948</v>
      </c>
      <c r="C15" s="1071"/>
      <c r="D15" s="729"/>
    </row>
    <row r="16" spans="1:4" ht="15.75">
      <c r="A16" s="724">
        <f>A14+1</f>
        <v>6</v>
      </c>
      <c r="B16" s="728" t="s">
        <v>1949</v>
      </c>
      <c r="C16" s="728"/>
      <c r="D16" s="729">
        <v>5600</v>
      </c>
    </row>
    <row r="17" spans="1:4" ht="15.75">
      <c r="A17" s="724">
        <f>A16+1</f>
        <v>7</v>
      </c>
      <c r="B17" s="728" t="s">
        <v>1950</v>
      </c>
      <c r="C17" s="728"/>
      <c r="D17" s="729">
        <v>1500</v>
      </c>
    </row>
    <row r="18" spans="1:4" ht="15.75">
      <c r="A18" s="724"/>
      <c r="B18" s="1070" t="s">
        <v>1951</v>
      </c>
      <c r="C18" s="1071"/>
      <c r="D18" s="729"/>
    </row>
    <row r="19" spans="1:4" ht="15.75">
      <c r="A19" s="724">
        <f>A17+1</f>
        <v>8</v>
      </c>
      <c r="B19" s="555" t="s">
        <v>1952</v>
      </c>
      <c r="C19" s="555"/>
      <c r="D19" s="727">
        <v>1800</v>
      </c>
    </row>
    <row r="20" spans="1:4" ht="36" customHeight="1">
      <c r="A20" s="724"/>
      <c r="B20" s="1066" t="s">
        <v>1953</v>
      </c>
      <c r="C20" s="1067"/>
      <c r="D20" s="727"/>
    </row>
    <row r="21" spans="1:4" ht="15.75">
      <c r="A21" s="724">
        <f>A19+1</f>
        <v>9</v>
      </c>
      <c r="B21" s="555" t="s">
        <v>1954</v>
      </c>
      <c r="C21" s="555"/>
      <c r="D21" s="727">
        <v>1800</v>
      </c>
    </row>
    <row r="22" spans="1:4" ht="36.75" customHeight="1">
      <c r="A22" s="724"/>
      <c r="B22" s="1066" t="s">
        <v>1955</v>
      </c>
      <c r="C22" s="1067"/>
      <c r="D22" s="727"/>
    </row>
    <row r="23" spans="1:4" ht="15.75">
      <c r="A23" s="724">
        <f>A21+1</f>
        <v>10</v>
      </c>
      <c r="B23" s="732" t="s">
        <v>1956</v>
      </c>
      <c r="C23" s="555"/>
      <c r="D23" s="727">
        <v>2000</v>
      </c>
    </row>
    <row r="24" spans="1:4" ht="31.5" customHeight="1">
      <c r="A24" s="724"/>
      <c r="B24" s="1066" t="s">
        <v>1957</v>
      </c>
      <c r="C24" s="1067"/>
      <c r="D24" s="727"/>
    </row>
    <row r="25" spans="1:4" ht="15.75">
      <c r="A25" s="724">
        <v>11</v>
      </c>
      <c r="B25" s="732" t="s">
        <v>1958</v>
      </c>
      <c r="C25" s="555"/>
      <c r="D25" s="727">
        <v>3230</v>
      </c>
    </row>
    <row r="26" spans="1:4" ht="30.75" customHeight="1">
      <c r="A26" s="724"/>
      <c r="B26" s="1066" t="s">
        <v>1959</v>
      </c>
      <c r="C26" s="1067"/>
      <c r="D26" s="727"/>
    </row>
    <row r="27" spans="1:4" ht="15.75">
      <c r="A27" s="724">
        <f>A25+1</f>
        <v>12</v>
      </c>
      <c r="B27" s="555" t="s">
        <v>1526</v>
      </c>
      <c r="C27" s="555"/>
      <c r="D27" s="727">
        <v>600</v>
      </c>
    </row>
    <row r="28" spans="1:4" ht="15.75">
      <c r="A28" s="724">
        <f t="shared" ref="A28:A38" si="0">A27+1</f>
        <v>13</v>
      </c>
      <c r="B28" s="555" t="s">
        <v>1526</v>
      </c>
      <c r="C28" s="555"/>
      <c r="D28" s="727">
        <v>900</v>
      </c>
    </row>
    <row r="29" spans="1:4" ht="15.75">
      <c r="A29" s="724">
        <f t="shared" si="0"/>
        <v>14</v>
      </c>
      <c r="B29" s="555" t="s">
        <v>1526</v>
      </c>
      <c r="C29" s="555"/>
      <c r="D29" s="727">
        <v>600</v>
      </c>
    </row>
    <row r="30" spans="1:4" ht="15.75">
      <c r="A30" s="724">
        <f t="shared" si="0"/>
        <v>15</v>
      </c>
      <c r="B30" s="555" t="s">
        <v>1526</v>
      </c>
      <c r="C30" s="555"/>
      <c r="D30" s="727">
        <v>600</v>
      </c>
    </row>
    <row r="31" spans="1:4" ht="15.75">
      <c r="A31" s="724">
        <f t="shared" si="0"/>
        <v>16</v>
      </c>
      <c r="B31" s="555" t="s">
        <v>1526</v>
      </c>
      <c r="C31" s="555"/>
      <c r="D31" s="727">
        <v>600</v>
      </c>
    </row>
    <row r="32" spans="1:4" ht="15.75">
      <c r="A32" s="724">
        <f t="shared" si="0"/>
        <v>17</v>
      </c>
      <c r="B32" s="555" t="s">
        <v>1526</v>
      </c>
      <c r="C32" s="555"/>
      <c r="D32" s="727">
        <v>600</v>
      </c>
    </row>
    <row r="33" spans="1:4" ht="15.75">
      <c r="A33" s="724">
        <f t="shared" si="0"/>
        <v>18</v>
      </c>
      <c r="B33" s="555" t="s">
        <v>1526</v>
      </c>
      <c r="C33" s="555"/>
      <c r="D33" s="727">
        <v>600</v>
      </c>
    </row>
    <row r="34" spans="1:4" ht="15.75">
      <c r="A34" s="724">
        <f t="shared" si="0"/>
        <v>19</v>
      </c>
      <c r="B34" s="555" t="s">
        <v>1526</v>
      </c>
      <c r="C34" s="555"/>
      <c r="D34" s="727">
        <v>900</v>
      </c>
    </row>
    <row r="35" spans="1:4" ht="15.75">
      <c r="A35" s="724">
        <f t="shared" si="0"/>
        <v>20</v>
      </c>
      <c r="B35" s="555" t="s">
        <v>1526</v>
      </c>
      <c r="C35" s="555"/>
      <c r="D35" s="727">
        <v>83</v>
      </c>
    </row>
    <row r="36" spans="1:4" ht="15.75">
      <c r="A36" s="724">
        <f t="shared" si="0"/>
        <v>21</v>
      </c>
      <c r="B36" s="555" t="s">
        <v>1526</v>
      </c>
      <c r="C36" s="555"/>
      <c r="D36" s="727">
        <v>83</v>
      </c>
    </row>
    <row r="37" spans="1:4" ht="15.75">
      <c r="A37" s="724">
        <f t="shared" si="0"/>
        <v>22</v>
      </c>
      <c r="B37" s="555" t="s">
        <v>1526</v>
      </c>
      <c r="C37" s="555"/>
      <c r="D37" s="727">
        <v>83</v>
      </c>
    </row>
    <row r="38" spans="1:4" ht="30">
      <c r="A38" s="724">
        <f t="shared" si="0"/>
        <v>23</v>
      </c>
      <c r="B38" s="555" t="s">
        <v>1960</v>
      </c>
      <c r="C38" s="555"/>
      <c r="D38" s="727">
        <v>1200</v>
      </c>
    </row>
    <row r="39" spans="1:4" ht="30.75" customHeight="1">
      <c r="A39" s="724"/>
      <c r="B39" s="1066" t="s">
        <v>1961</v>
      </c>
      <c r="C39" s="1067"/>
      <c r="D39" s="727"/>
    </row>
    <row r="40" spans="1:4" ht="15.75">
      <c r="A40" s="724">
        <f>A38+1</f>
        <v>24</v>
      </c>
      <c r="B40" s="555" t="s">
        <v>1962</v>
      </c>
      <c r="C40" s="555"/>
      <c r="D40" s="727">
        <v>800</v>
      </c>
    </row>
    <row r="41" spans="1:4" ht="15.75">
      <c r="A41" s="724">
        <f>A40+1</f>
        <v>25</v>
      </c>
      <c r="B41" s="555" t="s">
        <v>1962</v>
      </c>
      <c r="C41" s="555"/>
      <c r="D41" s="727">
        <v>800</v>
      </c>
    </row>
    <row r="42" spans="1:4" ht="15.75">
      <c r="A42" s="724">
        <f>A41+1</f>
        <v>26</v>
      </c>
      <c r="B42" s="555" t="s">
        <v>1996</v>
      </c>
      <c r="C42" s="555"/>
      <c r="D42" s="727">
        <v>3000.12</v>
      </c>
    </row>
    <row r="43" spans="1:4" ht="42.75" customHeight="1">
      <c r="A43" s="724"/>
      <c r="B43" s="1066" t="s">
        <v>1963</v>
      </c>
      <c r="C43" s="1067"/>
      <c r="D43" s="727"/>
    </row>
    <row r="44" spans="1:4" ht="15.75">
      <c r="A44" s="724">
        <f>A42+1</f>
        <v>27</v>
      </c>
      <c r="B44" s="555" t="s">
        <v>1964</v>
      </c>
      <c r="C44" s="555"/>
      <c r="D44" s="727">
        <v>10350</v>
      </c>
    </row>
    <row r="45" spans="1:4" ht="53.25" customHeight="1">
      <c r="A45" s="724"/>
      <c r="B45" s="1066" t="s">
        <v>1997</v>
      </c>
      <c r="C45" s="1067"/>
      <c r="D45" s="727"/>
    </row>
    <row r="46" spans="1:4" ht="15.75">
      <c r="A46" s="724">
        <f>A44+1</f>
        <v>28</v>
      </c>
      <c r="B46" s="733" t="s">
        <v>1965</v>
      </c>
      <c r="C46" s="733"/>
      <c r="D46" s="734">
        <v>5800</v>
      </c>
    </row>
    <row r="47" spans="1:4" ht="30.75" customHeight="1">
      <c r="A47" s="724"/>
      <c r="B47" s="1072" t="s">
        <v>1966</v>
      </c>
      <c r="C47" s="1073"/>
      <c r="D47" s="734"/>
    </row>
    <row r="48" spans="1:4" ht="15.75">
      <c r="A48" s="724">
        <f t="shared" ref="A48" si="1">A46+1</f>
        <v>29</v>
      </c>
      <c r="B48" s="555" t="s">
        <v>1962</v>
      </c>
      <c r="C48" s="555"/>
      <c r="D48" s="727">
        <v>800</v>
      </c>
    </row>
    <row r="49" spans="1:4" ht="15.75">
      <c r="A49" s="724">
        <v>30</v>
      </c>
      <c r="B49" s="555" t="s">
        <v>1939</v>
      </c>
      <c r="C49" s="555"/>
      <c r="D49" s="727">
        <v>10895.88</v>
      </c>
    </row>
    <row r="50" spans="1:4">
      <c r="A50" s="1074" t="s">
        <v>1998</v>
      </c>
      <c r="B50" s="1074"/>
      <c r="C50" s="1075"/>
      <c r="D50" s="735">
        <f>SUM(D6:D49)</f>
        <v>67125</v>
      </c>
    </row>
    <row r="51" spans="1:4" ht="75">
      <c r="A51" s="724">
        <v>31</v>
      </c>
      <c r="B51" s="771" t="s">
        <v>2005</v>
      </c>
      <c r="C51" s="733"/>
      <c r="D51" s="734">
        <v>150172.39000000001</v>
      </c>
    </row>
    <row r="52" spans="1:4" ht="15.75">
      <c r="A52" s="724">
        <v>32</v>
      </c>
      <c r="B52" s="552" t="s">
        <v>1967</v>
      </c>
      <c r="C52" s="552"/>
      <c r="D52" s="736">
        <v>5400</v>
      </c>
    </row>
    <row r="53" spans="1:4" ht="15.75">
      <c r="A53" s="724">
        <v>33</v>
      </c>
      <c r="B53" s="552" t="s">
        <v>1968</v>
      </c>
      <c r="C53" s="552"/>
      <c r="D53" s="760">
        <v>500</v>
      </c>
    </row>
    <row r="54" spans="1:4" ht="15.75">
      <c r="A54" s="724">
        <v>34</v>
      </c>
      <c r="B54" s="552" t="s">
        <v>1939</v>
      </c>
      <c r="C54" s="552"/>
      <c r="D54" s="736">
        <f>181709-150172.39+1134+411</f>
        <v>33081.61</v>
      </c>
    </row>
    <row r="55" spans="1:4" ht="15.75">
      <c r="A55" s="724"/>
      <c r="B55" s="552"/>
      <c r="C55" s="737" t="s">
        <v>1969</v>
      </c>
      <c r="D55" s="738">
        <f>SUM(D51:D54)</f>
        <v>189154</v>
      </c>
    </row>
    <row r="56" spans="1:4" ht="30">
      <c r="A56" s="724">
        <v>35</v>
      </c>
      <c r="B56" s="554" t="s">
        <v>1990</v>
      </c>
      <c r="C56" s="552"/>
      <c r="D56" s="736">
        <v>8895</v>
      </c>
    </row>
    <row r="57" spans="1:4" ht="15.75">
      <c r="A57" s="724">
        <v>36</v>
      </c>
      <c r="B57" s="554" t="s">
        <v>1970</v>
      </c>
      <c r="C57" s="552"/>
      <c r="D57" s="736">
        <v>394.75</v>
      </c>
    </row>
    <row r="58" spans="1:4" ht="30">
      <c r="A58" s="724">
        <v>37</v>
      </c>
      <c r="B58" s="554" t="s">
        <v>1971</v>
      </c>
      <c r="C58" s="552"/>
      <c r="D58" s="736">
        <f>720.19+1680.45</f>
        <v>2400.64</v>
      </c>
    </row>
    <row r="59" spans="1:4" ht="15.75">
      <c r="A59" s="724">
        <v>38</v>
      </c>
      <c r="B59" s="554" t="s">
        <v>1972</v>
      </c>
      <c r="C59" s="552"/>
      <c r="D59" s="736">
        <v>2182.4</v>
      </c>
    </row>
    <row r="60" spans="1:4" ht="15.75">
      <c r="A60" s="724">
        <v>39</v>
      </c>
      <c r="B60" s="552" t="s">
        <v>1939</v>
      </c>
      <c r="C60" s="552"/>
      <c r="D60" s="736">
        <f>10762-8895+4368-2400.64+3941-2182.4+911-562</f>
        <v>5941.96</v>
      </c>
    </row>
    <row r="61" spans="1:4">
      <c r="A61" s="483"/>
      <c r="B61" s="552"/>
      <c r="C61" s="737" t="s">
        <v>1973</v>
      </c>
      <c r="D61" s="736">
        <f>SUM(D56:D60)</f>
        <v>19814.75</v>
      </c>
    </row>
    <row r="62" spans="1:4">
      <c r="A62" s="1076" t="s">
        <v>1974</v>
      </c>
      <c r="B62" s="1077"/>
      <c r="C62" s="1078"/>
      <c r="D62" s="738">
        <f>D50+D55+D61</f>
        <v>276093.75</v>
      </c>
    </row>
    <row r="63" spans="1:4">
      <c r="A63" s="739"/>
      <c r="B63" s="740"/>
      <c r="C63" s="741" t="s">
        <v>1975</v>
      </c>
      <c r="D63" s="736">
        <f>D62-D60-D54-D49</f>
        <v>226174.3</v>
      </c>
    </row>
    <row r="64" spans="1:4" ht="15.75">
      <c r="A64" s="742"/>
      <c r="B64" s="740"/>
      <c r="C64" s="741" t="s">
        <v>1976</v>
      </c>
      <c r="D64" s="736">
        <f>D49+D54+D60</f>
        <v>49919.45</v>
      </c>
    </row>
  </sheetData>
  <mergeCells count="17">
    <mergeCell ref="B43:C43"/>
    <mergeCell ref="B45:C45"/>
    <mergeCell ref="B47:C47"/>
    <mergeCell ref="A50:C50"/>
    <mergeCell ref="A62:C62"/>
    <mergeCell ref="B39:C39"/>
    <mergeCell ref="A2:D4"/>
    <mergeCell ref="B7:C7"/>
    <mergeCell ref="B9:C9"/>
    <mergeCell ref="B11:C11"/>
    <mergeCell ref="B13:C13"/>
    <mergeCell ref="B15:C15"/>
    <mergeCell ref="B18:C18"/>
    <mergeCell ref="B20:C20"/>
    <mergeCell ref="B22:C22"/>
    <mergeCell ref="B24:C24"/>
    <mergeCell ref="B26:C26"/>
  </mergeCells>
  <pageMargins left="0.7" right="0.7" top="0.75" bottom="0.75" header="0.3" footer="0.3"/>
</worksheet>
</file>

<file path=xl/worksheets/sheet108.xml><?xml version="1.0" encoding="utf-8"?>
<worksheet xmlns="http://schemas.openxmlformats.org/spreadsheetml/2006/main" xmlns:r="http://schemas.openxmlformats.org/officeDocument/2006/relationships">
  <dimension ref="A1:E33"/>
  <sheetViews>
    <sheetView topLeftCell="A13" workbookViewId="0">
      <selection activeCell="H35" sqref="H35"/>
    </sheetView>
  </sheetViews>
  <sheetFormatPr defaultRowHeight="15"/>
  <cols>
    <col min="1" max="1" width="75.42578125" customWidth="1"/>
    <col min="2" max="2" width="10.85546875" bestFit="1" customWidth="1"/>
    <col min="3" max="3" width="11.42578125" bestFit="1" customWidth="1"/>
  </cols>
  <sheetData>
    <row r="1" spans="1:5" ht="47.25" customHeight="1">
      <c r="A1" s="1079" t="s">
        <v>1995</v>
      </c>
      <c r="B1" s="1079"/>
      <c r="C1" s="774" t="s">
        <v>2003</v>
      </c>
    </row>
    <row r="2" spans="1:5" ht="45">
      <c r="A2" s="721" t="s">
        <v>25</v>
      </c>
      <c r="B2" s="722" t="s">
        <v>1987</v>
      </c>
    </row>
    <row r="3" spans="1:5">
      <c r="A3" s="770" t="s">
        <v>1993</v>
      </c>
      <c r="B3" s="769">
        <v>54352.19</v>
      </c>
    </row>
    <row r="4" spans="1:5">
      <c r="A4" s="715" t="s">
        <v>792</v>
      </c>
      <c r="B4" s="718">
        <v>4666.2</v>
      </c>
    </row>
    <row r="5" spans="1:5">
      <c r="A5" s="715" t="s">
        <v>795</v>
      </c>
      <c r="B5" s="718">
        <v>5833.8</v>
      </c>
      <c r="E5" s="773"/>
    </row>
    <row r="6" spans="1:5">
      <c r="A6" s="715" t="s">
        <v>1921</v>
      </c>
      <c r="B6" s="718">
        <v>4083.46</v>
      </c>
    </row>
    <row r="7" spans="1:5">
      <c r="A7" s="715" t="s">
        <v>850</v>
      </c>
      <c r="B7" s="718">
        <v>3499.65</v>
      </c>
    </row>
    <row r="8" spans="1:5">
      <c r="A8" s="715" t="s">
        <v>1922</v>
      </c>
      <c r="B8" s="718">
        <v>5833.8</v>
      </c>
    </row>
    <row r="9" spans="1:5">
      <c r="A9" s="715" t="s">
        <v>1923</v>
      </c>
      <c r="B9" s="718">
        <v>3499.66</v>
      </c>
    </row>
    <row r="10" spans="1:5">
      <c r="A10" s="715" t="s">
        <v>1924</v>
      </c>
      <c r="B10" s="718">
        <v>2470.15</v>
      </c>
    </row>
    <row r="11" spans="1:5">
      <c r="A11" s="715" t="s">
        <v>1925</v>
      </c>
      <c r="B11" s="718">
        <v>3499.65</v>
      </c>
    </row>
    <row r="12" spans="1:5">
      <c r="A12" s="762" t="s">
        <v>1926</v>
      </c>
      <c r="B12" s="718">
        <v>4733.3999999999996</v>
      </c>
    </row>
    <row r="13" spans="1:5">
      <c r="A13" s="762" t="s">
        <v>1927</v>
      </c>
      <c r="B13" s="718">
        <v>1290</v>
      </c>
    </row>
    <row r="14" spans="1:5">
      <c r="A14" s="762" t="s">
        <v>808</v>
      </c>
      <c r="B14" s="718">
        <v>2723.53</v>
      </c>
    </row>
    <row r="15" spans="1:5">
      <c r="A15" s="762" t="s">
        <v>1928</v>
      </c>
      <c r="B15" s="718">
        <v>1779.75</v>
      </c>
    </row>
    <row r="16" spans="1:5">
      <c r="A16" s="762" t="s">
        <v>1929</v>
      </c>
      <c r="B16" s="718">
        <v>349.65</v>
      </c>
    </row>
    <row r="17" spans="1:2">
      <c r="A17" s="762" t="s">
        <v>1930</v>
      </c>
      <c r="B17" s="718">
        <v>932.4</v>
      </c>
    </row>
    <row r="18" spans="1:2">
      <c r="A18" s="762" t="s">
        <v>1930</v>
      </c>
      <c r="B18" s="718">
        <v>805</v>
      </c>
    </row>
    <row r="19" spans="1:2">
      <c r="A19" s="762" t="s">
        <v>1669</v>
      </c>
      <c r="B19" s="718">
        <v>3968.15</v>
      </c>
    </row>
    <row r="20" spans="1:2">
      <c r="A20" s="762" t="s">
        <v>1931</v>
      </c>
      <c r="B20" s="718">
        <v>1394.28</v>
      </c>
    </row>
    <row r="21" spans="1:2">
      <c r="A21" s="762" t="s">
        <v>1932</v>
      </c>
      <c r="B21" s="764">
        <v>962.38</v>
      </c>
    </row>
    <row r="22" spans="1:2">
      <c r="A22" s="762" t="s">
        <v>1933</v>
      </c>
      <c r="B22" s="718">
        <v>181.94</v>
      </c>
    </row>
    <row r="23" spans="1:2">
      <c r="A23" s="762" t="s">
        <v>1934</v>
      </c>
      <c r="B23" s="764">
        <v>697.14</v>
      </c>
    </row>
    <row r="24" spans="1:2">
      <c r="A24" s="762" t="s">
        <v>1999</v>
      </c>
      <c r="B24" s="718">
        <v>363.89</v>
      </c>
    </row>
    <row r="25" spans="1:2">
      <c r="A25" s="762" t="s">
        <v>1935</v>
      </c>
      <c r="B25" s="718">
        <v>435.73</v>
      </c>
    </row>
    <row r="26" spans="1:2">
      <c r="A26" s="762" t="s">
        <v>1999</v>
      </c>
      <c r="B26" s="718">
        <v>348.58</v>
      </c>
    </row>
    <row r="27" spans="1:2" ht="30">
      <c r="A27" s="770" t="s">
        <v>2004</v>
      </c>
      <c r="B27" s="769">
        <v>14757.09</v>
      </c>
    </row>
    <row r="28" spans="1:2">
      <c r="A28" s="716" t="s">
        <v>1994</v>
      </c>
      <c r="B28" s="717"/>
    </row>
    <row r="29" spans="1:2" ht="45">
      <c r="A29" s="768" t="s">
        <v>2000</v>
      </c>
      <c r="B29" s="717">
        <v>254891.8</v>
      </c>
    </row>
    <row r="30" spans="1:2" ht="30">
      <c r="A30" s="761" t="s">
        <v>2001</v>
      </c>
      <c r="B30" s="767">
        <v>5240.47</v>
      </c>
    </row>
    <row r="31" spans="1:2" ht="30">
      <c r="A31" s="768" t="s">
        <v>1992</v>
      </c>
      <c r="B31" s="767">
        <v>2521.4899999999998</v>
      </c>
    </row>
    <row r="32" spans="1:2" ht="30">
      <c r="A32" s="768" t="s">
        <v>2002</v>
      </c>
      <c r="B32" s="717">
        <v>4820.63</v>
      </c>
    </row>
    <row r="33" spans="1:3">
      <c r="A33" s="719"/>
      <c r="B33" s="720">
        <f>B32+B31+B30+B29+B27+B3</f>
        <v>336583.67</v>
      </c>
      <c r="C33" s="763"/>
    </row>
  </sheetData>
  <mergeCells count="1">
    <mergeCell ref="A1:B1"/>
  </mergeCell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L15"/>
  <sheetViews>
    <sheetView workbookViewId="0">
      <selection activeCell="I20" sqref="I20"/>
    </sheetView>
  </sheetViews>
  <sheetFormatPr defaultRowHeight="15.75"/>
  <cols>
    <col min="1" max="1" width="5" style="1" customWidth="1"/>
    <col min="2" max="2" width="30.42578125" style="1" customWidth="1"/>
    <col min="3" max="3" width="32.42578125" style="1" customWidth="1"/>
    <col min="4" max="4" width="10.28515625" style="1" customWidth="1"/>
    <col min="5" max="5" width="15.140625" style="1" customWidth="1"/>
    <col min="6" max="6" width="11.85546875" style="1" customWidth="1"/>
    <col min="7" max="7" width="6.140625" style="1" bestFit="1" customWidth="1"/>
    <col min="8" max="8" width="7.85546875" style="1" bestFit="1" customWidth="1"/>
    <col min="9" max="9" width="21.7109375" style="1" customWidth="1"/>
    <col min="10" max="10" width="35.85546875" style="1" customWidth="1"/>
    <col min="11" max="16384" width="9.140625" style="1"/>
  </cols>
  <sheetData>
    <row r="1" spans="1:12">
      <c r="J1" s="212" t="s">
        <v>1304</v>
      </c>
      <c r="K1" s="2"/>
    </row>
    <row r="2" spans="1:12">
      <c r="A2" s="791" t="s">
        <v>18</v>
      </c>
      <c r="B2" s="791"/>
      <c r="C2" s="812" t="s">
        <v>148</v>
      </c>
      <c r="D2" s="812"/>
      <c r="E2" s="812"/>
      <c r="F2" s="213"/>
      <c r="G2" s="213"/>
      <c r="H2" s="213"/>
      <c r="I2" s="213"/>
      <c r="J2" s="213"/>
    </row>
    <row r="3" spans="1:12">
      <c r="A3" s="789" t="s">
        <v>20</v>
      </c>
      <c r="B3" s="790"/>
      <c r="C3" s="812" t="s">
        <v>148</v>
      </c>
      <c r="D3" s="812"/>
      <c r="E3" s="812"/>
      <c r="F3" s="213"/>
      <c r="G3" s="213"/>
      <c r="H3" s="213"/>
      <c r="I3" s="213"/>
      <c r="J3" s="209"/>
    </row>
    <row r="4" spans="1:12">
      <c r="A4" s="791" t="s">
        <v>21</v>
      </c>
      <c r="B4" s="791"/>
      <c r="C4" s="813" t="s">
        <v>3</v>
      </c>
      <c r="D4" s="813"/>
      <c r="E4" s="813"/>
      <c r="F4" s="213"/>
      <c r="G4" s="213"/>
      <c r="H4" s="213"/>
      <c r="I4" s="213"/>
      <c r="J4" s="213"/>
    </row>
    <row r="5" spans="1:12" ht="34.5" customHeight="1">
      <c r="A5" s="819" t="s">
        <v>149</v>
      </c>
      <c r="B5" s="819"/>
      <c r="C5" s="819"/>
      <c r="D5" s="819"/>
      <c r="E5" s="819"/>
      <c r="F5" s="819"/>
      <c r="G5" s="819"/>
      <c r="H5" s="819"/>
      <c r="I5" s="819"/>
      <c r="J5" s="819"/>
    </row>
    <row r="6" spans="1:12" ht="13.5" customHeight="1">
      <c r="A6" s="795" t="s">
        <v>23</v>
      </c>
      <c r="B6" s="795"/>
      <c r="C6" s="795"/>
      <c r="D6" s="795"/>
      <c r="E6" s="795"/>
      <c r="F6" s="795"/>
      <c r="G6" s="795"/>
      <c r="H6" s="795"/>
      <c r="I6" s="795"/>
      <c r="J6" s="795"/>
    </row>
    <row r="7" spans="1:12" ht="34.5" customHeight="1">
      <c r="A7" s="3"/>
      <c r="B7" s="3"/>
      <c r="C7" s="3"/>
      <c r="D7" s="31"/>
      <c r="E7" s="3"/>
      <c r="F7" s="3"/>
      <c r="G7" s="3"/>
      <c r="H7" s="3"/>
      <c r="I7" s="3"/>
      <c r="J7" s="4" t="s">
        <v>13</v>
      </c>
      <c r="K7" s="2"/>
    </row>
    <row r="8" spans="1:12" s="5" customFormat="1" ht="34.5" customHeight="1">
      <c r="A8" s="796" t="s">
        <v>24</v>
      </c>
      <c r="B8" s="796" t="s">
        <v>25</v>
      </c>
      <c r="C8" s="796" t="s">
        <v>26</v>
      </c>
      <c r="D8" s="796" t="s">
        <v>27</v>
      </c>
      <c r="E8" s="796" t="s">
        <v>28</v>
      </c>
      <c r="F8" s="796" t="s">
        <v>29</v>
      </c>
      <c r="G8" s="798" t="s">
        <v>30</v>
      </c>
      <c r="H8" s="799"/>
      <c r="I8" s="800"/>
      <c r="J8" s="796" t="s">
        <v>1455</v>
      </c>
    </row>
    <row r="9" spans="1:12" s="5" customFormat="1" ht="25.5" customHeight="1">
      <c r="A9" s="797"/>
      <c r="B9" s="797"/>
      <c r="C9" s="797"/>
      <c r="D9" s="797"/>
      <c r="E9" s="797"/>
      <c r="F9" s="797"/>
      <c r="G9" s="6">
        <v>2017</v>
      </c>
      <c r="H9" s="6">
        <v>2018</v>
      </c>
      <c r="I9" s="6">
        <v>2019</v>
      </c>
      <c r="J9" s="797"/>
    </row>
    <row r="10" spans="1:12" s="13" customFormat="1" ht="25.5" customHeight="1">
      <c r="A10" s="17">
        <v>1</v>
      </c>
      <c r="B10" s="25">
        <v>2</v>
      </c>
      <c r="C10" s="25">
        <v>3</v>
      </c>
      <c r="D10" s="17">
        <v>4</v>
      </c>
      <c r="E10" s="25">
        <v>5</v>
      </c>
      <c r="F10" s="151" t="s">
        <v>32</v>
      </c>
      <c r="G10" s="151">
        <v>7</v>
      </c>
      <c r="H10" s="151">
        <v>8</v>
      </c>
      <c r="I10" s="151">
        <v>9</v>
      </c>
      <c r="J10" s="25">
        <v>10</v>
      </c>
    </row>
    <row r="11" spans="1:12">
      <c r="A11" s="124" t="s">
        <v>33</v>
      </c>
      <c r="B11" s="125" t="s">
        <v>150</v>
      </c>
      <c r="C11" s="125" t="s">
        <v>151</v>
      </c>
      <c r="D11" s="14">
        <v>1</v>
      </c>
      <c r="E11" s="228">
        <v>800</v>
      </c>
      <c r="F11" s="145">
        <v>800</v>
      </c>
      <c r="G11" s="145">
        <v>800</v>
      </c>
      <c r="H11" s="145">
        <v>0</v>
      </c>
      <c r="I11" s="145">
        <v>0</v>
      </c>
      <c r="J11" s="248" t="s">
        <v>152</v>
      </c>
      <c r="K11" s="249"/>
      <c r="L11" s="249"/>
    </row>
    <row r="12" spans="1:12" ht="31.5">
      <c r="A12" s="124" t="s">
        <v>34</v>
      </c>
      <c r="B12" s="125" t="s">
        <v>153</v>
      </c>
      <c r="C12" s="400" t="s">
        <v>154</v>
      </c>
      <c r="D12" s="127">
        <v>1</v>
      </c>
      <c r="E12" s="125">
        <v>1000</v>
      </c>
      <c r="F12" s="32">
        <v>1000</v>
      </c>
      <c r="G12" s="145">
        <v>0</v>
      </c>
      <c r="H12" s="145">
        <v>1000</v>
      </c>
      <c r="I12" s="145">
        <v>0</v>
      </c>
      <c r="J12" s="248" t="s">
        <v>155</v>
      </c>
      <c r="K12" s="249"/>
      <c r="L12" s="249"/>
    </row>
    <row r="13" spans="1:12" ht="31.5">
      <c r="A13" s="124" t="s">
        <v>36</v>
      </c>
      <c r="B13" s="125" t="s">
        <v>156</v>
      </c>
      <c r="C13" s="125" t="s">
        <v>157</v>
      </c>
      <c r="D13" s="127">
        <v>1</v>
      </c>
      <c r="E13" s="127">
        <v>6800</v>
      </c>
      <c r="F13" s="145">
        <v>6800</v>
      </c>
      <c r="G13" s="145">
        <v>0</v>
      </c>
      <c r="H13" s="145">
        <v>6800</v>
      </c>
      <c r="I13" s="145">
        <v>0</v>
      </c>
      <c r="J13" s="248" t="s">
        <v>158</v>
      </c>
      <c r="K13" s="249"/>
      <c r="L13" s="249"/>
    </row>
    <row r="14" spans="1:12">
      <c r="A14" s="124" t="s">
        <v>38</v>
      </c>
      <c r="B14" s="125" t="s">
        <v>159</v>
      </c>
      <c r="C14" s="125" t="s">
        <v>160</v>
      </c>
      <c r="D14" s="125"/>
      <c r="E14" s="125">
        <v>2473</v>
      </c>
      <c r="F14" s="145">
        <v>2473</v>
      </c>
      <c r="G14" s="145">
        <v>0</v>
      </c>
      <c r="H14" s="145"/>
      <c r="I14" s="145">
        <v>2473</v>
      </c>
      <c r="J14" s="248" t="s">
        <v>161</v>
      </c>
      <c r="K14" s="249"/>
      <c r="L14" s="249"/>
    </row>
    <row r="15" spans="1:12">
      <c r="A15" s="126"/>
      <c r="B15" s="793" t="s">
        <v>41</v>
      </c>
      <c r="C15" s="793"/>
      <c r="D15" s="793"/>
      <c r="E15" s="793"/>
      <c r="F15" s="7">
        <f>SUM(F11:F14)</f>
        <v>11073</v>
      </c>
      <c r="G15" s="7">
        <f>SUM(G11:G14)</f>
        <v>800</v>
      </c>
      <c r="H15" s="7">
        <f>SUM(H11:H14)</f>
        <v>7800</v>
      </c>
      <c r="I15" s="7">
        <f>SUM(I11:I14)</f>
        <v>2473</v>
      </c>
      <c r="J15" s="126"/>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L14"/>
  <sheetViews>
    <sheetView workbookViewId="0">
      <selection activeCell="I21" sqref="I21"/>
    </sheetView>
  </sheetViews>
  <sheetFormatPr defaultRowHeight="15.75"/>
  <cols>
    <col min="1" max="1" width="5" style="1" customWidth="1"/>
    <col min="2" max="2" width="35.42578125" style="1" customWidth="1"/>
    <col min="3" max="3" width="19.5703125" style="1" customWidth="1"/>
    <col min="4" max="4" width="17.28515625" style="1" customWidth="1"/>
    <col min="5" max="5" width="15.140625" style="1" customWidth="1"/>
    <col min="6" max="6" width="21.7109375" style="1" customWidth="1"/>
    <col min="7" max="7" width="7.5703125" style="1" bestFit="1" customWidth="1"/>
    <col min="8" max="8" width="6.140625" style="1" bestFit="1" customWidth="1"/>
    <col min="9" max="9" width="21.7109375" style="1" customWidth="1"/>
    <col min="10" max="10" width="28.42578125" style="1" customWidth="1"/>
    <col min="11" max="16384" width="9.140625" style="1"/>
  </cols>
  <sheetData>
    <row r="1" spans="1:12">
      <c r="J1" s="212" t="s">
        <v>1305</v>
      </c>
      <c r="K1" s="2"/>
    </row>
    <row r="2" spans="1:12">
      <c r="A2" s="791" t="s">
        <v>18</v>
      </c>
      <c r="B2" s="791"/>
      <c r="C2" s="812" t="s">
        <v>148</v>
      </c>
      <c r="D2" s="812"/>
      <c r="E2" s="812"/>
      <c r="F2" s="213"/>
      <c r="G2" s="213"/>
      <c r="H2" s="213"/>
      <c r="I2" s="213"/>
      <c r="J2" s="213"/>
    </row>
    <row r="3" spans="1:12">
      <c r="A3" s="789" t="s">
        <v>20</v>
      </c>
      <c r="B3" s="790"/>
      <c r="C3" s="812" t="s">
        <v>148</v>
      </c>
      <c r="D3" s="812"/>
      <c r="E3" s="812"/>
      <c r="F3" s="213"/>
      <c r="G3" s="213"/>
      <c r="H3" s="213"/>
      <c r="I3" s="213"/>
      <c r="J3" s="209"/>
    </row>
    <row r="4" spans="1:12">
      <c r="A4" s="791" t="s">
        <v>21</v>
      </c>
      <c r="B4" s="791"/>
      <c r="C4" s="813" t="s">
        <v>3</v>
      </c>
      <c r="D4" s="813"/>
      <c r="E4" s="813"/>
      <c r="F4" s="213"/>
      <c r="G4" s="213"/>
      <c r="H4" s="213"/>
      <c r="I4" s="213"/>
      <c r="J4" s="213"/>
    </row>
    <row r="5" spans="1:12">
      <c r="A5" s="819" t="s">
        <v>169</v>
      </c>
      <c r="B5" s="819"/>
      <c r="C5" s="819"/>
      <c r="D5" s="819"/>
      <c r="E5" s="819"/>
      <c r="F5" s="819"/>
      <c r="G5" s="819"/>
      <c r="H5" s="819"/>
      <c r="I5" s="819"/>
      <c r="J5" s="819"/>
    </row>
    <row r="6" spans="1:12" ht="13.5" customHeight="1">
      <c r="A6" s="795" t="s">
        <v>23</v>
      </c>
      <c r="B6" s="795"/>
      <c r="C6" s="795"/>
      <c r="D6" s="795"/>
      <c r="E6" s="795"/>
      <c r="F6" s="795"/>
      <c r="G6" s="795"/>
      <c r="H6" s="795"/>
      <c r="I6" s="795"/>
      <c r="J6" s="795"/>
    </row>
    <row r="7" spans="1:12">
      <c r="A7" s="3"/>
      <c r="B7" s="3"/>
      <c r="C7" s="3"/>
      <c r="D7" s="31"/>
      <c r="E7" s="3"/>
      <c r="F7" s="3"/>
      <c r="G7" s="3"/>
      <c r="H7" s="3"/>
      <c r="I7" s="3"/>
      <c r="J7" s="4" t="s">
        <v>13</v>
      </c>
      <c r="K7" s="2"/>
    </row>
    <row r="8" spans="1:12" s="5" customFormat="1" ht="34.5" customHeight="1">
      <c r="A8" s="796" t="s">
        <v>24</v>
      </c>
      <c r="B8" s="796" t="s">
        <v>25</v>
      </c>
      <c r="C8" s="796" t="s">
        <v>26</v>
      </c>
      <c r="D8" s="810" t="s">
        <v>27</v>
      </c>
      <c r="E8" s="796" t="s">
        <v>28</v>
      </c>
      <c r="F8" s="796" t="s">
        <v>29</v>
      </c>
      <c r="G8" s="798" t="s">
        <v>30</v>
      </c>
      <c r="H8" s="799"/>
      <c r="I8" s="800"/>
      <c r="J8" s="796" t="s">
        <v>1306</v>
      </c>
    </row>
    <row r="9" spans="1:12" s="5" customFormat="1" ht="25.5" customHeight="1">
      <c r="A9" s="797"/>
      <c r="B9" s="797"/>
      <c r="C9" s="797"/>
      <c r="D9" s="811"/>
      <c r="E9" s="797"/>
      <c r="F9" s="797"/>
      <c r="G9" s="6">
        <v>2017</v>
      </c>
      <c r="H9" s="6">
        <v>2018</v>
      </c>
      <c r="I9" s="6">
        <v>2019</v>
      </c>
      <c r="J9" s="797"/>
    </row>
    <row r="10" spans="1:12" s="13" customFormat="1" ht="25.5" customHeight="1">
      <c r="A10" s="17">
        <v>1</v>
      </c>
      <c r="B10" s="25">
        <v>2</v>
      </c>
      <c r="C10" s="25">
        <v>3</v>
      </c>
      <c r="D10" s="17">
        <v>4</v>
      </c>
      <c r="E10" s="25">
        <v>5</v>
      </c>
      <c r="F10" s="25" t="s">
        <v>32</v>
      </c>
      <c r="G10" s="25">
        <v>7</v>
      </c>
      <c r="H10" s="25">
        <v>8</v>
      </c>
      <c r="I10" s="151">
        <v>9</v>
      </c>
      <c r="J10" s="25">
        <v>10</v>
      </c>
    </row>
    <row r="11" spans="1:12">
      <c r="A11" s="251" t="s">
        <v>33</v>
      </c>
      <c r="B11" s="125" t="s">
        <v>163</v>
      </c>
      <c r="C11" s="125" t="s">
        <v>164</v>
      </c>
      <c r="D11" s="14">
        <v>1</v>
      </c>
      <c r="E11" s="127">
        <v>700</v>
      </c>
      <c r="F11" s="145">
        <v>700</v>
      </c>
      <c r="G11" s="145">
        <v>700</v>
      </c>
      <c r="H11" s="145">
        <v>0</v>
      </c>
      <c r="I11" s="145">
        <v>0</v>
      </c>
      <c r="J11" s="248" t="s">
        <v>170</v>
      </c>
      <c r="K11" s="249"/>
      <c r="L11" s="249"/>
    </row>
    <row r="12" spans="1:12">
      <c r="A12" s="251" t="s">
        <v>34</v>
      </c>
      <c r="B12" s="125" t="s">
        <v>159</v>
      </c>
      <c r="C12" s="250" t="s">
        <v>171</v>
      </c>
      <c r="D12" s="127"/>
      <c r="E12" s="125"/>
      <c r="F12" s="252">
        <v>300</v>
      </c>
      <c r="G12" s="145">
        <v>300</v>
      </c>
      <c r="H12" s="145">
        <v>0</v>
      </c>
      <c r="I12" s="145">
        <v>0</v>
      </c>
      <c r="J12" s="248" t="s">
        <v>172</v>
      </c>
      <c r="K12" s="249"/>
      <c r="L12" s="249"/>
    </row>
    <row r="13" spans="1:12">
      <c r="A13" s="251" t="s">
        <v>36</v>
      </c>
      <c r="B13" s="125" t="s">
        <v>173</v>
      </c>
      <c r="C13" s="125" t="s">
        <v>174</v>
      </c>
      <c r="D13" s="127">
        <v>4</v>
      </c>
      <c r="E13" s="127">
        <v>125</v>
      </c>
      <c r="F13" s="127">
        <v>500</v>
      </c>
      <c r="G13" s="145">
        <v>0</v>
      </c>
      <c r="H13" s="145">
        <v>500</v>
      </c>
      <c r="I13" s="145">
        <v>0</v>
      </c>
      <c r="J13" s="248" t="s">
        <v>175</v>
      </c>
      <c r="K13" s="249"/>
      <c r="L13" s="249"/>
    </row>
    <row r="14" spans="1:12">
      <c r="A14" s="126"/>
      <c r="B14" s="793" t="s">
        <v>41</v>
      </c>
      <c r="C14" s="793"/>
      <c r="D14" s="793"/>
      <c r="E14" s="793"/>
      <c r="F14" s="7">
        <f>SUM(F11:F13)</f>
        <v>1500</v>
      </c>
      <c r="G14" s="7">
        <f>SUM(G11:G13)</f>
        <v>1000</v>
      </c>
      <c r="H14" s="7">
        <f>SUM(H11:H13)</f>
        <v>500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L13"/>
  <sheetViews>
    <sheetView workbookViewId="0">
      <selection activeCell="C18" sqref="C18"/>
    </sheetView>
  </sheetViews>
  <sheetFormatPr defaultRowHeight="15.75"/>
  <cols>
    <col min="1" max="1" width="5" style="1" customWidth="1"/>
    <col min="2" max="2" width="27" style="1" customWidth="1"/>
    <col min="3" max="3" width="32" style="1" customWidth="1"/>
    <col min="4" max="4" width="9.7109375" style="1" customWidth="1"/>
    <col min="5" max="5" width="15.140625" style="1" customWidth="1"/>
    <col min="6" max="6" width="12.85546875" style="1" customWidth="1"/>
    <col min="7" max="8" width="7.85546875" style="1" bestFit="1" customWidth="1"/>
    <col min="9" max="9" width="5.5703125" style="1" bestFit="1" customWidth="1"/>
    <col min="10" max="10" width="34.42578125" style="1" customWidth="1"/>
    <col min="11" max="16384" width="9.140625" style="1"/>
  </cols>
  <sheetData>
    <row r="1" spans="1:12">
      <c r="J1" s="212" t="s">
        <v>1307</v>
      </c>
      <c r="K1" s="2"/>
    </row>
    <row r="2" spans="1:12">
      <c r="A2" s="791" t="s">
        <v>18</v>
      </c>
      <c r="B2" s="791"/>
      <c r="C2" s="812" t="s">
        <v>148</v>
      </c>
      <c r="D2" s="812"/>
      <c r="E2" s="812"/>
      <c r="F2" s="213"/>
      <c r="G2" s="213"/>
      <c r="H2" s="213"/>
      <c r="I2" s="213"/>
      <c r="J2" s="213"/>
    </row>
    <row r="3" spans="1:12">
      <c r="A3" s="789" t="s">
        <v>20</v>
      </c>
      <c r="B3" s="790"/>
      <c r="C3" s="812" t="s">
        <v>148</v>
      </c>
      <c r="D3" s="812"/>
      <c r="E3" s="812"/>
      <c r="F3" s="213"/>
      <c r="G3" s="213"/>
      <c r="H3" s="213"/>
      <c r="I3" s="213"/>
      <c r="J3" s="209"/>
    </row>
    <row r="4" spans="1:12">
      <c r="A4" s="791" t="s">
        <v>21</v>
      </c>
      <c r="B4" s="791"/>
      <c r="C4" s="813" t="s">
        <v>3</v>
      </c>
      <c r="D4" s="813"/>
      <c r="E4" s="813"/>
      <c r="F4" s="213"/>
      <c r="G4" s="213"/>
      <c r="H4" s="213"/>
      <c r="I4" s="213"/>
      <c r="J4" s="213"/>
    </row>
    <row r="5" spans="1:12">
      <c r="A5" s="819" t="s">
        <v>162</v>
      </c>
      <c r="B5" s="819"/>
      <c r="C5" s="819"/>
      <c r="D5" s="819"/>
      <c r="E5" s="819"/>
      <c r="F5" s="819"/>
      <c r="G5" s="819"/>
      <c r="H5" s="819"/>
      <c r="I5" s="819"/>
      <c r="J5" s="819"/>
    </row>
    <row r="6" spans="1:12">
      <c r="A6" s="795" t="s">
        <v>23</v>
      </c>
      <c r="B6" s="795"/>
      <c r="C6" s="795"/>
      <c r="D6" s="795"/>
      <c r="E6" s="795"/>
      <c r="F6" s="795"/>
      <c r="G6" s="795"/>
      <c r="H6" s="795"/>
      <c r="I6" s="795"/>
      <c r="J6" s="795"/>
    </row>
    <row r="7" spans="1:12">
      <c r="A7" s="3"/>
      <c r="B7" s="3"/>
      <c r="C7" s="3"/>
      <c r="D7" s="31"/>
      <c r="E7" s="3"/>
      <c r="F7" s="3"/>
      <c r="G7" s="3"/>
      <c r="H7" s="3"/>
      <c r="I7" s="3"/>
      <c r="J7" s="4" t="s">
        <v>13</v>
      </c>
      <c r="K7" s="2"/>
    </row>
    <row r="8" spans="1:12" s="5" customFormat="1" ht="34.5" customHeight="1">
      <c r="A8" s="796" t="s">
        <v>24</v>
      </c>
      <c r="B8" s="796" t="s">
        <v>25</v>
      </c>
      <c r="C8" s="796" t="s">
        <v>26</v>
      </c>
      <c r="D8" s="796" t="s">
        <v>27</v>
      </c>
      <c r="E8" s="796" t="s">
        <v>28</v>
      </c>
      <c r="F8" s="796" t="s">
        <v>29</v>
      </c>
      <c r="G8" s="798" t="s">
        <v>30</v>
      </c>
      <c r="H8" s="799"/>
      <c r="I8" s="800"/>
      <c r="J8" s="796" t="s">
        <v>1455</v>
      </c>
    </row>
    <row r="9" spans="1:12" s="5" customFormat="1" ht="25.5" customHeight="1">
      <c r="A9" s="797"/>
      <c r="B9" s="797"/>
      <c r="C9" s="797"/>
      <c r="D9" s="797"/>
      <c r="E9" s="797"/>
      <c r="F9" s="797"/>
      <c r="G9" s="6">
        <v>2017</v>
      </c>
      <c r="H9" s="6">
        <v>2018</v>
      </c>
      <c r="I9" s="6">
        <v>2019</v>
      </c>
      <c r="J9" s="797"/>
    </row>
    <row r="10" spans="1:12" s="13" customFormat="1" ht="25.5" customHeight="1">
      <c r="A10" s="17">
        <v>1</v>
      </c>
      <c r="B10" s="25">
        <v>2</v>
      </c>
      <c r="C10" s="25">
        <v>3</v>
      </c>
      <c r="D10" s="17">
        <v>4</v>
      </c>
      <c r="E10" s="25">
        <v>5</v>
      </c>
      <c r="F10" s="151" t="s">
        <v>32</v>
      </c>
      <c r="G10" s="151">
        <v>7</v>
      </c>
      <c r="H10" s="151">
        <v>8</v>
      </c>
      <c r="I10" s="151">
        <v>9</v>
      </c>
      <c r="J10" s="25">
        <v>10</v>
      </c>
    </row>
    <row r="11" spans="1:12">
      <c r="A11" s="251" t="s">
        <v>33</v>
      </c>
      <c r="B11" s="254" t="s">
        <v>163</v>
      </c>
      <c r="C11" s="254" t="s">
        <v>164</v>
      </c>
      <c r="D11" s="14">
        <v>2</v>
      </c>
      <c r="E11" s="228">
        <v>1000</v>
      </c>
      <c r="F11" s="145">
        <v>2000</v>
      </c>
      <c r="G11" s="145">
        <v>600</v>
      </c>
      <c r="H11" s="145">
        <v>1400</v>
      </c>
      <c r="I11" s="145"/>
      <c r="J11" s="248" t="s">
        <v>165</v>
      </c>
      <c r="K11" s="249"/>
      <c r="L11" s="249"/>
    </row>
    <row r="12" spans="1:12" ht="47.25">
      <c r="A12" s="251" t="s">
        <v>34</v>
      </c>
      <c r="B12" s="254" t="s">
        <v>166</v>
      </c>
      <c r="C12" s="254" t="s">
        <v>167</v>
      </c>
      <c r="D12" s="127"/>
      <c r="E12" s="253"/>
      <c r="F12" s="32">
        <v>4400</v>
      </c>
      <c r="G12" s="145">
        <v>4400</v>
      </c>
      <c r="H12" s="145"/>
      <c r="I12" s="145"/>
      <c r="J12" s="248" t="s">
        <v>168</v>
      </c>
      <c r="K12" s="249"/>
      <c r="L12" s="249"/>
    </row>
    <row r="13" spans="1:12">
      <c r="A13" s="126"/>
      <c r="B13" s="793" t="s">
        <v>41</v>
      </c>
      <c r="C13" s="793"/>
      <c r="D13" s="793"/>
      <c r="E13" s="793"/>
      <c r="F13" s="7">
        <f>SUM(F11:F12)</f>
        <v>6400</v>
      </c>
      <c r="G13" s="7">
        <f>SUM(G11:G12)</f>
        <v>5000</v>
      </c>
      <c r="H13" s="7">
        <f>SUM(H11:H12)</f>
        <v>1400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3"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L14"/>
  <sheetViews>
    <sheetView workbookViewId="0">
      <selection activeCell="J14" sqref="J14"/>
    </sheetView>
  </sheetViews>
  <sheetFormatPr defaultRowHeight="15.75"/>
  <cols>
    <col min="1" max="1" width="5" style="1" customWidth="1"/>
    <col min="2" max="2" width="31.28515625" style="1" customWidth="1"/>
    <col min="3" max="3" width="37" style="1" customWidth="1"/>
    <col min="4" max="4" width="10.7109375" style="1" customWidth="1"/>
    <col min="5" max="5" width="15.140625" style="1" customWidth="1"/>
    <col min="6" max="6" width="13.28515625" style="1" customWidth="1"/>
    <col min="7" max="7" width="6.140625" style="1" bestFit="1" customWidth="1"/>
    <col min="8" max="8" width="7.85546875" style="1" bestFit="1" customWidth="1"/>
    <col min="9" max="9" width="5.5703125" style="1" bestFit="1" customWidth="1"/>
    <col min="10" max="10" width="52.7109375" style="1" bestFit="1" customWidth="1"/>
    <col min="11" max="16384" width="9.140625" style="1"/>
  </cols>
  <sheetData>
    <row r="1" spans="1:12">
      <c r="J1" s="212" t="s">
        <v>1308</v>
      </c>
      <c r="K1" s="2"/>
    </row>
    <row r="2" spans="1:12">
      <c r="A2" s="791" t="s">
        <v>18</v>
      </c>
      <c r="B2" s="791"/>
      <c r="C2" s="812" t="s">
        <v>148</v>
      </c>
      <c r="D2" s="812"/>
      <c r="E2" s="812"/>
      <c r="F2" s="213"/>
      <c r="G2" s="213"/>
      <c r="H2" s="213"/>
      <c r="I2" s="213"/>
      <c r="J2" s="213"/>
    </row>
    <row r="3" spans="1:12">
      <c r="A3" s="789" t="s">
        <v>20</v>
      </c>
      <c r="B3" s="790"/>
      <c r="C3" s="812" t="s">
        <v>148</v>
      </c>
      <c r="D3" s="812"/>
      <c r="E3" s="812"/>
      <c r="F3" s="213"/>
      <c r="G3" s="213"/>
      <c r="H3" s="213"/>
      <c r="I3" s="213"/>
      <c r="J3" s="209"/>
    </row>
    <row r="4" spans="1:12">
      <c r="A4" s="791" t="s">
        <v>21</v>
      </c>
      <c r="B4" s="791"/>
      <c r="C4" s="813" t="s">
        <v>3</v>
      </c>
      <c r="D4" s="813"/>
      <c r="E4" s="813"/>
      <c r="F4" s="213"/>
      <c r="G4" s="213"/>
      <c r="H4" s="213"/>
      <c r="I4" s="213"/>
      <c r="J4" s="213"/>
    </row>
    <row r="5" spans="1:12">
      <c r="A5" s="819" t="s">
        <v>176</v>
      </c>
      <c r="B5" s="819"/>
      <c r="C5" s="819"/>
      <c r="D5" s="819"/>
      <c r="E5" s="819"/>
      <c r="F5" s="819"/>
      <c r="G5" s="819"/>
      <c r="H5" s="819"/>
      <c r="I5" s="819"/>
      <c r="J5" s="819"/>
    </row>
    <row r="6" spans="1:12">
      <c r="A6" s="795" t="s">
        <v>23</v>
      </c>
      <c r="B6" s="795"/>
      <c r="C6" s="795"/>
      <c r="D6" s="795"/>
      <c r="E6" s="795"/>
      <c r="F6" s="795"/>
      <c r="G6" s="795"/>
      <c r="H6" s="795"/>
      <c r="I6" s="795"/>
      <c r="J6" s="795"/>
    </row>
    <row r="7" spans="1:12">
      <c r="A7" s="3"/>
      <c r="B7" s="3"/>
      <c r="C7" s="3"/>
      <c r="D7" s="31"/>
      <c r="E7" s="3"/>
      <c r="F7" s="3"/>
      <c r="G7" s="3"/>
      <c r="H7" s="3"/>
      <c r="I7" s="3"/>
      <c r="J7" s="4" t="s">
        <v>13</v>
      </c>
      <c r="K7" s="2"/>
    </row>
    <row r="8" spans="1:12" s="5" customFormat="1" ht="34.5" customHeight="1">
      <c r="A8" s="796" t="s">
        <v>24</v>
      </c>
      <c r="B8" s="796" t="s">
        <v>25</v>
      </c>
      <c r="C8" s="796" t="s">
        <v>26</v>
      </c>
      <c r="D8" s="796" t="s">
        <v>27</v>
      </c>
      <c r="E8" s="796" t="s">
        <v>28</v>
      </c>
      <c r="F8" s="796" t="s">
        <v>29</v>
      </c>
      <c r="G8" s="798" t="s">
        <v>30</v>
      </c>
      <c r="H8" s="799"/>
      <c r="I8" s="800"/>
      <c r="J8" s="796" t="s">
        <v>1455</v>
      </c>
    </row>
    <row r="9" spans="1:12" s="5" customFormat="1" ht="25.5" customHeight="1">
      <c r="A9" s="797"/>
      <c r="B9" s="797"/>
      <c r="C9" s="797"/>
      <c r="D9" s="797"/>
      <c r="E9" s="797"/>
      <c r="F9" s="797"/>
      <c r="G9" s="6">
        <v>2017</v>
      </c>
      <c r="H9" s="6">
        <v>2018</v>
      </c>
      <c r="I9" s="6">
        <v>2019</v>
      </c>
      <c r="J9" s="797"/>
    </row>
    <row r="10" spans="1:12" s="13" customFormat="1" ht="25.5" customHeight="1">
      <c r="A10" s="17">
        <v>1</v>
      </c>
      <c r="B10" s="25">
        <v>2</v>
      </c>
      <c r="C10" s="25">
        <v>3</v>
      </c>
      <c r="D10" s="17">
        <v>4</v>
      </c>
      <c r="E10" s="25">
        <v>5</v>
      </c>
      <c r="F10" s="151" t="s">
        <v>32</v>
      </c>
      <c r="G10" s="151">
        <v>7</v>
      </c>
      <c r="H10" s="151">
        <v>8</v>
      </c>
      <c r="I10" s="151">
        <v>9</v>
      </c>
      <c r="J10" s="25">
        <v>10</v>
      </c>
    </row>
    <row r="11" spans="1:12">
      <c r="A11" s="124" t="s">
        <v>33</v>
      </c>
      <c r="B11" s="125" t="s">
        <v>150</v>
      </c>
      <c r="C11" s="125" t="s">
        <v>151</v>
      </c>
      <c r="D11" s="127">
        <v>1</v>
      </c>
      <c r="E11" s="127">
        <v>900</v>
      </c>
      <c r="F11" s="145">
        <v>900</v>
      </c>
      <c r="G11" s="145">
        <v>900</v>
      </c>
      <c r="H11" s="145"/>
      <c r="I11" s="145"/>
      <c r="J11" s="248" t="s">
        <v>177</v>
      </c>
      <c r="K11" s="249"/>
      <c r="L11" s="249"/>
    </row>
    <row r="12" spans="1:12">
      <c r="A12" s="124" t="s">
        <v>34</v>
      </c>
      <c r="B12" s="125" t="s">
        <v>159</v>
      </c>
      <c r="C12" s="400" t="s">
        <v>160</v>
      </c>
      <c r="D12" s="127"/>
      <c r="E12" s="125"/>
      <c r="F12" s="32">
        <v>300</v>
      </c>
      <c r="G12" s="145"/>
      <c r="H12" s="145">
        <v>300</v>
      </c>
      <c r="I12" s="145"/>
      <c r="J12" s="248" t="s">
        <v>172</v>
      </c>
      <c r="K12" s="249"/>
      <c r="L12" s="249"/>
    </row>
    <row r="13" spans="1:12" ht="31.5">
      <c r="A13" s="124" t="s">
        <v>36</v>
      </c>
      <c r="B13" s="125" t="s">
        <v>156</v>
      </c>
      <c r="C13" s="125" t="s">
        <v>157</v>
      </c>
      <c r="D13" s="1">
        <v>1</v>
      </c>
      <c r="E13" s="1">
        <v>3000</v>
      </c>
      <c r="F13" s="145">
        <v>3000</v>
      </c>
      <c r="G13" s="145"/>
      <c r="H13" s="145">
        <v>3000</v>
      </c>
      <c r="I13" s="145"/>
      <c r="J13" s="248" t="s">
        <v>178</v>
      </c>
      <c r="K13" s="249"/>
      <c r="L13" s="249"/>
    </row>
    <row r="14" spans="1:12">
      <c r="A14" s="126"/>
      <c r="B14" s="793" t="s">
        <v>41</v>
      </c>
      <c r="C14" s="793"/>
      <c r="D14" s="793"/>
      <c r="E14" s="793"/>
      <c r="F14" s="7">
        <f>SUM(F11:F13)</f>
        <v>4200</v>
      </c>
      <c r="G14" s="7">
        <f>SUM(G11:G13)</f>
        <v>900</v>
      </c>
      <c r="H14" s="7">
        <f>SUM(H11:H13)</f>
        <v>3300</v>
      </c>
      <c r="I14" s="7">
        <f>SUM(I11:I13)</f>
        <v>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L13"/>
  <sheetViews>
    <sheetView workbookViewId="0">
      <selection activeCell="J12" sqref="J12"/>
    </sheetView>
  </sheetViews>
  <sheetFormatPr defaultRowHeight="15.75"/>
  <cols>
    <col min="1" max="1" width="5" style="1" customWidth="1"/>
    <col min="2" max="2" width="41.140625" style="1" customWidth="1"/>
    <col min="3" max="3" width="19.5703125" style="1" customWidth="1"/>
    <col min="4" max="4" width="9.7109375" style="1" customWidth="1"/>
    <col min="5" max="5" width="15.140625" style="1" customWidth="1"/>
    <col min="6" max="6" width="13.140625" style="1" customWidth="1"/>
    <col min="7" max="8" width="7.85546875" style="1" bestFit="1" customWidth="1"/>
    <col min="9" max="9" width="5.85546875" style="1" bestFit="1" customWidth="1"/>
    <col min="10" max="10" width="52.7109375" style="1" bestFit="1" customWidth="1"/>
    <col min="11" max="16384" width="9.140625" style="1"/>
  </cols>
  <sheetData>
    <row r="1" spans="1:12">
      <c r="J1" s="212" t="s">
        <v>1309</v>
      </c>
      <c r="K1" s="2"/>
    </row>
    <row r="2" spans="1:12">
      <c r="A2" s="791" t="s">
        <v>18</v>
      </c>
      <c r="B2" s="791"/>
      <c r="C2" s="812" t="s">
        <v>148</v>
      </c>
      <c r="D2" s="812"/>
      <c r="E2" s="812"/>
      <c r="F2" s="213"/>
      <c r="G2" s="213"/>
      <c r="H2" s="213"/>
      <c r="I2" s="213"/>
      <c r="J2" s="213"/>
    </row>
    <row r="3" spans="1:12">
      <c r="A3" s="789" t="s">
        <v>20</v>
      </c>
      <c r="B3" s="790"/>
      <c r="C3" s="812" t="s">
        <v>148</v>
      </c>
      <c r="D3" s="812"/>
      <c r="E3" s="812"/>
      <c r="F3" s="213"/>
      <c r="G3" s="213"/>
      <c r="H3" s="213"/>
      <c r="I3" s="213"/>
      <c r="J3" s="209"/>
    </row>
    <row r="4" spans="1:12">
      <c r="A4" s="791" t="s">
        <v>21</v>
      </c>
      <c r="B4" s="791"/>
      <c r="C4" s="813" t="s">
        <v>3</v>
      </c>
      <c r="D4" s="813"/>
      <c r="E4" s="813"/>
      <c r="F4" s="213"/>
      <c r="G4" s="213"/>
      <c r="H4" s="213"/>
      <c r="I4" s="213"/>
      <c r="J4" s="213"/>
    </row>
    <row r="5" spans="1:12">
      <c r="A5" s="819" t="s">
        <v>179</v>
      </c>
      <c r="B5" s="819"/>
      <c r="C5" s="819"/>
      <c r="D5" s="819"/>
      <c r="E5" s="819"/>
      <c r="F5" s="819"/>
      <c r="G5" s="819"/>
      <c r="H5" s="819"/>
      <c r="I5" s="819"/>
      <c r="J5" s="819"/>
    </row>
    <row r="6" spans="1:12">
      <c r="A6" s="795" t="s">
        <v>23</v>
      </c>
      <c r="B6" s="795"/>
      <c r="C6" s="795"/>
      <c r="D6" s="795"/>
      <c r="E6" s="795"/>
      <c r="F6" s="795"/>
      <c r="G6" s="795"/>
      <c r="H6" s="795"/>
      <c r="I6" s="795"/>
      <c r="J6" s="795"/>
    </row>
    <row r="7" spans="1:12">
      <c r="A7" s="3"/>
      <c r="B7" s="3"/>
      <c r="C7" s="3"/>
      <c r="D7" s="31"/>
      <c r="E7" s="3"/>
      <c r="F7" s="3"/>
      <c r="G7" s="3"/>
      <c r="H7" s="3"/>
      <c r="I7" s="3"/>
      <c r="J7" s="4" t="s">
        <v>13</v>
      </c>
      <c r="K7" s="2"/>
    </row>
    <row r="8" spans="1:12" s="5" customFormat="1">
      <c r="A8" s="796" t="s">
        <v>24</v>
      </c>
      <c r="B8" s="796" t="s">
        <v>25</v>
      </c>
      <c r="C8" s="796" t="s">
        <v>26</v>
      </c>
      <c r="D8" s="796" t="s">
        <v>27</v>
      </c>
      <c r="E8" s="796" t="s">
        <v>28</v>
      </c>
      <c r="F8" s="796" t="s">
        <v>29</v>
      </c>
      <c r="G8" s="798" t="s">
        <v>30</v>
      </c>
      <c r="H8" s="799"/>
      <c r="I8" s="800"/>
      <c r="J8" s="796" t="s">
        <v>1456</v>
      </c>
    </row>
    <row r="9" spans="1:12" s="5" customFormat="1">
      <c r="A9" s="797"/>
      <c r="B9" s="797"/>
      <c r="C9" s="797"/>
      <c r="D9" s="797"/>
      <c r="E9" s="797"/>
      <c r="F9" s="797"/>
      <c r="G9" s="6">
        <v>2017</v>
      </c>
      <c r="H9" s="6">
        <v>2018</v>
      </c>
      <c r="I9" s="6">
        <v>2019</v>
      </c>
      <c r="J9" s="797"/>
    </row>
    <row r="10" spans="1:12" s="13" customFormat="1">
      <c r="A10" s="17">
        <v>1</v>
      </c>
      <c r="B10" s="25">
        <v>2</v>
      </c>
      <c r="C10" s="25">
        <v>3</v>
      </c>
      <c r="D10" s="17">
        <v>4</v>
      </c>
      <c r="E10" s="25">
        <v>5</v>
      </c>
      <c r="F10" s="151" t="s">
        <v>32</v>
      </c>
      <c r="G10" s="151">
        <v>7</v>
      </c>
      <c r="H10" s="151">
        <v>8</v>
      </c>
      <c r="I10" s="151">
        <v>9</v>
      </c>
      <c r="J10" s="25">
        <v>10</v>
      </c>
    </row>
    <row r="11" spans="1:12" ht="31.5">
      <c r="A11" s="124" t="s">
        <v>33</v>
      </c>
      <c r="B11" s="125" t="s">
        <v>180</v>
      </c>
      <c r="C11" s="125"/>
      <c r="D11" s="14">
        <v>1</v>
      </c>
      <c r="E11" s="228">
        <v>4000</v>
      </c>
      <c r="F11" s="145">
        <v>4000</v>
      </c>
      <c r="G11" s="145">
        <v>4000</v>
      </c>
      <c r="H11" s="1">
        <v>0</v>
      </c>
      <c r="I11" s="145">
        <v>0</v>
      </c>
      <c r="J11" s="248" t="s">
        <v>181</v>
      </c>
      <c r="K11" s="249"/>
      <c r="L11" s="249"/>
    </row>
    <row r="12" spans="1:12">
      <c r="A12" s="124" t="s">
        <v>34</v>
      </c>
      <c r="B12" s="125" t="s">
        <v>182</v>
      </c>
      <c r="C12" s="250"/>
      <c r="D12" s="127">
        <v>1</v>
      </c>
      <c r="E12" s="253">
        <v>5000</v>
      </c>
      <c r="F12" s="32">
        <v>5000</v>
      </c>
      <c r="G12" s="145">
        <v>4000</v>
      </c>
      <c r="H12" s="145">
        <v>1000</v>
      </c>
      <c r="I12" s="145">
        <v>0</v>
      </c>
      <c r="J12" s="248" t="s">
        <v>183</v>
      </c>
      <c r="K12" s="249"/>
      <c r="L12" s="249"/>
    </row>
    <row r="13" spans="1:12">
      <c r="A13" s="126"/>
      <c r="B13" s="793" t="s">
        <v>41</v>
      </c>
      <c r="C13" s="793"/>
      <c r="D13" s="793"/>
      <c r="E13" s="793"/>
      <c r="F13" s="7">
        <f>SUM(F11:F12)</f>
        <v>9000</v>
      </c>
      <c r="G13" s="7">
        <f>SUM(G11:G12)</f>
        <v>8000</v>
      </c>
      <c r="H13" s="7">
        <f>SUM(H12:H12)</f>
        <v>1000</v>
      </c>
      <c r="I13" s="7">
        <f>SUM(I11:I12)</f>
        <v>0</v>
      </c>
      <c r="J13" s="126"/>
    </row>
  </sheetData>
  <mergeCells count="17">
    <mergeCell ref="B13:E1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3"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2:J25"/>
  <sheetViews>
    <sheetView topLeftCell="A13" workbookViewId="0">
      <selection activeCell="J12" sqref="J12"/>
    </sheetView>
  </sheetViews>
  <sheetFormatPr defaultRowHeight="15.75"/>
  <cols>
    <col min="1" max="1" width="5.85546875" style="1" customWidth="1"/>
    <col min="2" max="2" width="51.7109375" style="1" customWidth="1"/>
    <col min="3" max="3" width="28.85546875" style="1" customWidth="1"/>
    <col min="4" max="4" width="10.140625" style="1" customWidth="1"/>
    <col min="5" max="5" width="15.140625" style="1" customWidth="1"/>
    <col min="6" max="6" width="14.28515625" style="1" customWidth="1"/>
    <col min="7" max="7" width="9" style="1" bestFit="1" customWidth="1"/>
    <col min="8" max="8" width="10.140625" style="1" bestFit="1" customWidth="1"/>
    <col min="9" max="9" width="5.85546875" style="1" bestFit="1" customWidth="1"/>
    <col min="10" max="10" width="47" style="1" customWidth="1"/>
    <col min="11" max="256" width="9.140625" style="1"/>
    <col min="257" max="257" width="18.42578125" style="1" customWidth="1"/>
    <col min="258" max="258" width="13.7109375" style="1" customWidth="1"/>
    <col min="259" max="259" width="12.85546875" style="1" customWidth="1"/>
    <col min="260" max="260" width="17.28515625" style="1" customWidth="1"/>
    <col min="261" max="261" width="15.140625" style="1" customWidth="1"/>
    <col min="262" max="265" width="21.7109375" style="1" customWidth="1"/>
    <col min="266" max="266" width="47" style="1" customWidth="1"/>
    <col min="267" max="512" width="9.140625" style="1"/>
    <col min="513" max="513" width="18.42578125" style="1" customWidth="1"/>
    <col min="514" max="514" width="13.7109375" style="1" customWidth="1"/>
    <col min="515" max="515" width="12.85546875" style="1" customWidth="1"/>
    <col min="516" max="516" width="17.28515625" style="1" customWidth="1"/>
    <col min="517" max="517" width="15.140625" style="1" customWidth="1"/>
    <col min="518" max="521" width="21.7109375" style="1" customWidth="1"/>
    <col min="522" max="522" width="47" style="1" customWidth="1"/>
    <col min="523" max="768" width="9.140625" style="1"/>
    <col min="769" max="769" width="18.42578125" style="1" customWidth="1"/>
    <col min="770" max="770" width="13.7109375" style="1" customWidth="1"/>
    <col min="771" max="771" width="12.85546875" style="1" customWidth="1"/>
    <col min="772" max="772" width="17.28515625" style="1" customWidth="1"/>
    <col min="773" max="773" width="15.140625" style="1" customWidth="1"/>
    <col min="774" max="777" width="21.7109375" style="1" customWidth="1"/>
    <col min="778" max="778" width="47" style="1" customWidth="1"/>
    <col min="779" max="1024" width="9.140625" style="1"/>
    <col min="1025" max="1025" width="18.42578125" style="1" customWidth="1"/>
    <col min="1026" max="1026" width="13.7109375" style="1" customWidth="1"/>
    <col min="1027" max="1027" width="12.85546875" style="1" customWidth="1"/>
    <col min="1028" max="1028" width="17.28515625" style="1" customWidth="1"/>
    <col min="1029" max="1029" width="15.140625" style="1" customWidth="1"/>
    <col min="1030" max="1033" width="21.7109375" style="1" customWidth="1"/>
    <col min="1034" max="1034" width="47" style="1" customWidth="1"/>
    <col min="1035" max="1280" width="9.140625" style="1"/>
    <col min="1281" max="1281" width="18.42578125" style="1" customWidth="1"/>
    <col min="1282" max="1282" width="13.7109375" style="1" customWidth="1"/>
    <col min="1283" max="1283" width="12.85546875" style="1" customWidth="1"/>
    <col min="1284" max="1284" width="17.28515625" style="1" customWidth="1"/>
    <col min="1285" max="1285" width="15.140625" style="1" customWidth="1"/>
    <col min="1286" max="1289" width="21.7109375" style="1" customWidth="1"/>
    <col min="1290" max="1290" width="47" style="1" customWidth="1"/>
    <col min="1291" max="1536" width="9.140625" style="1"/>
    <col min="1537" max="1537" width="18.42578125" style="1" customWidth="1"/>
    <col min="1538" max="1538" width="13.7109375" style="1" customWidth="1"/>
    <col min="1539" max="1539" width="12.85546875" style="1" customWidth="1"/>
    <col min="1540" max="1540" width="17.28515625" style="1" customWidth="1"/>
    <col min="1541" max="1541" width="15.140625" style="1" customWidth="1"/>
    <col min="1542" max="1545" width="21.7109375" style="1" customWidth="1"/>
    <col min="1546" max="1546" width="47" style="1" customWidth="1"/>
    <col min="1547" max="1792" width="9.140625" style="1"/>
    <col min="1793" max="1793" width="18.42578125" style="1" customWidth="1"/>
    <col min="1794" max="1794" width="13.7109375" style="1" customWidth="1"/>
    <col min="1795" max="1795" width="12.85546875" style="1" customWidth="1"/>
    <col min="1796" max="1796" width="17.28515625" style="1" customWidth="1"/>
    <col min="1797" max="1797" width="15.140625" style="1" customWidth="1"/>
    <col min="1798" max="1801" width="21.7109375" style="1" customWidth="1"/>
    <col min="1802" max="1802" width="47" style="1" customWidth="1"/>
    <col min="1803" max="2048" width="9.140625" style="1"/>
    <col min="2049" max="2049" width="18.42578125" style="1" customWidth="1"/>
    <col min="2050" max="2050" width="13.7109375" style="1" customWidth="1"/>
    <col min="2051" max="2051" width="12.85546875" style="1" customWidth="1"/>
    <col min="2052" max="2052" width="17.28515625" style="1" customWidth="1"/>
    <col min="2053" max="2053" width="15.140625" style="1" customWidth="1"/>
    <col min="2054" max="2057" width="21.7109375" style="1" customWidth="1"/>
    <col min="2058" max="2058" width="47" style="1" customWidth="1"/>
    <col min="2059" max="2304" width="9.140625" style="1"/>
    <col min="2305" max="2305" width="18.42578125" style="1" customWidth="1"/>
    <col min="2306" max="2306" width="13.7109375" style="1" customWidth="1"/>
    <col min="2307" max="2307" width="12.85546875" style="1" customWidth="1"/>
    <col min="2308" max="2308" width="17.28515625" style="1" customWidth="1"/>
    <col min="2309" max="2309" width="15.140625" style="1" customWidth="1"/>
    <col min="2310" max="2313" width="21.7109375" style="1" customWidth="1"/>
    <col min="2314" max="2314" width="47" style="1" customWidth="1"/>
    <col min="2315" max="2560" width="9.140625" style="1"/>
    <col min="2561" max="2561" width="18.42578125" style="1" customWidth="1"/>
    <col min="2562" max="2562" width="13.7109375" style="1" customWidth="1"/>
    <col min="2563" max="2563" width="12.85546875" style="1" customWidth="1"/>
    <col min="2564" max="2564" width="17.28515625" style="1" customWidth="1"/>
    <col min="2565" max="2565" width="15.140625" style="1" customWidth="1"/>
    <col min="2566" max="2569" width="21.7109375" style="1" customWidth="1"/>
    <col min="2570" max="2570" width="47" style="1" customWidth="1"/>
    <col min="2571" max="2816" width="9.140625" style="1"/>
    <col min="2817" max="2817" width="18.42578125" style="1" customWidth="1"/>
    <col min="2818" max="2818" width="13.7109375" style="1" customWidth="1"/>
    <col min="2819" max="2819" width="12.85546875" style="1" customWidth="1"/>
    <col min="2820" max="2820" width="17.28515625" style="1" customWidth="1"/>
    <col min="2821" max="2821" width="15.140625" style="1" customWidth="1"/>
    <col min="2822" max="2825" width="21.7109375" style="1" customWidth="1"/>
    <col min="2826" max="2826" width="47" style="1" customWidth="1"/>
    <col min="2827" max="3072" width="9.140625" style="1"/>
    <col min="3073" max="3073" width="18.42578125" style="1" customWidth="1"/>
    <col min="3074" max="3074" width="13.7109375" style="1" customWidth="1"/>
    <col min="3075" max="3075" width="12.85546875" style="1" customWidth="1"/>
    <col min="3076" max="3076" width="17.28515625" style="1" customWidth="1"/>
    <col min="3077" max="3077" width="15.140625" style="1" customWidth="1"/>
    <col min="3078" max="3081" width="21.7109375" style="1" customWidth="1"/>
    <col min="3082" max="3082" width="47" style="1" customWidth="1"/>
    <col min="3083" max="3328" width="9.140625" style="1"/>
    <col min="3329" max="3329" width="18.42578125" style="1" customWidth="1"/>
    <col min="3330" max="3330" width="13.7109375" style="1" customWidth="1"/>
    <col min="3331" max="3331" width="12.85546875" style="1" customWidth="1"/>
    <col min="3332" max="3332" width="17.28515625" style="1" customWidth="1"/>
    <col min="3333" max="3333" width="15.140625" style="1" customWidth="1"/>
    <col min="3334" max="3337" width="21.7109375" style="1" customWidth="1"/>
    <col min="3338" max="3338" width="47" style="1" customWidth="1"/>
    <col min="3339" max="3584" width="9.140625" style="1"/>
    <col min="3585" max="3585" width="18.42578125" style="1" customWidth="1"/>
    <col min="3586" max="3586" width="13.7109375" style="1" customWidth="1"/>
    <col min="3587" max="3587" width="12.85546875" style="1" customWidth="1"/>
    <col min="3588" max="3588" width="17.28515625" style="1" customWidth="1"/>
    <col min="3589" max="3589" width="15.140625" style="1" customWidth="1"/>
    <col min="3590" max="3593" width="21.7109375" style="1" customWidth="1"/>
    <col min="3594" max="3594" width="47" style="1" customWidth="1"/>
    <col min="3595" max="3840" width="9.140625" style="1"/>
    <col min="3841" max="3841" width="18.42578125" style="1" customWidth="1"/>
    <col min="3842" max="3842" width="13.7109375" style="1" customWidth="1"/>
    <col min="3843" max="3843" width="12.85546875" style="1" customWidth="1"/>
    <col min="3844" max="3844" width="17.28515625" style="1" customWidth="1"/>
    <col min="3845" max="3845" width="15.140625" style="1" customWidth="1"/>
    <col min="3846" max="3849" width="21.7109375" style="1" customWidth="1"/>
    <col min="3850" max="3850" width="47" style="1" customWidth="1"/>
    <col min="3851" max="4096" width="9.140625" style="1"/>
    <col min="4097" max="4097" width="18.42578125" style="1" customWidth="1"/>
    <col min="4098" max="4098" width="13.7109375" style="1" customWidth="1"/>
    <col min="4099" max="4099" width="12.85546875" style="1" customWidth="1"/>
    <col min="4100" max="4100" width="17.28515625" style="1" customWidth="1"/>
    <col min="4101" max="4101" width="15.140625" style="1" customWidth="1"/>
    <col min="4102" max="4105" width="21.7109375" style="1" customWidth="1"/>
    <col min="4106" max="4106" width="47" style="1" customWidth="1"/>
    <col min="4107" max="4352" width="9.140625" style="1"/>
    <col min="4353" max="4353" width="18.42578125" style="1" customWidth="1"/>
    <col min="4354" max="4354" width="13.7109375" style="1" customWidth="1"/>
    <col min="4355" max="4355" width="12.85546875" style="1" customWidth="1"/>
    <col min="4356" max="4356" width="17.28515625" style="1" customWidth="1"/>
    <col min="4357" max="4357" width="15.140625" style="1" customWidth="1"/>
    <col min="4358" max="4361" width="21.7109375" style="1" customWidth="1"/>
    <col min="4362" max="4362" width="47" style="1" customWidth="1"/>
    <col min="4363" max="4608" width="9.140625" style="1"/>
    <col min="4609" max="4609" width="18.42578125" style="1" customWidth="1"/>
    <col min="4610" max="4610" width="13.7109375" style="1" customWidth="1"/>
    <col min="4611" max="4611" width="12.85546875" style="1" customWidth="1"/>
    <col min="4612" max="4612" width="17.28515625" style="1" customWidth="1"/>
    <col min="4613" max="4613" width="15.140625" style="1" customWidth="1"/>
    <col min="4614" max="4617" width="21.7109375" style="1" customWidth="1"/>
    <col min="4618" max="4618" width="47" style="1" customWidth="1"/>
    <col min="4619" max="4864" width="9.140625" style="1"/>
    <col min="4865" max="4865" width="18.42578125" style="1" customWidth="1"/>
    <col min="4866" max="4866" width="13.7109375" style="1" customWidth="1"/>
    <col min="4867" max="4867" width="12.85546875" style="1" customWidth="1"/>
    <col min="4868" max="4868" width="17.28515625" style="1" customWidth="1"/>
    <col min="4869" max="4869" width="15.140625" style="1" customWidth="1"/>
    <col min="4870" max="4873" width="21.7109375" style="1" customWidth="1"/>
    <col min="4874" max="4874" width="47" style="1" customWidth="1"/>
    <col min="4875" max="5120" width="9.140625" style="1"/>
    <col min="5121" max="5121" width="18.42578125" style="1" customWidth="1"/>
    <col min="5122" max="5122" width="13.7109375" style="1" customWidth="1"/>
    <col min="5123" max="5123" width="12.85546875" style="1" customWidth="1"/>
    <col min="5124" max="5124" width="17.28515625" style="1" customWidth="1"/>
    <col min="5125" max="5125" width="15.140625" style="1" customWidth="1"/>
    <col min="5126" max="5129" width="21.7109375" style="1" customWidth="1"/>
    <col min="5130" max="5130" width="47" style="1" customWidth="1"/>
    <col min="5131" max="5376" width="9.140625" style="1"/>
    <col min="5377" max="5377" width="18.42578125" style="1" customWidth="1"/>
    <col min="5378" max="5378" width="13.7109375" style="1" customWidth="1"/>
    <col min="5379" max="5379" width="12.85546875" style="1" customWidth="1"/>
    <col min="5380" max="5380" width="17.28515625" style="1" customWidth="1"/>
    <col min="5381" max="5381" width="15.140625" style="1" customWidth="1"/>
    <col min="5382" max="5385" width="21.7109375" style="1" customWidth="1"/>
    <col min="5386" max="5386" width="47" style="1" customWidth="1"/>
    <col min="5387" max="5632" width="9.140625" style="1"/>
    <col min="5633" max="5633" width="18.42578125" style="1" customWidth="1"/>
    <col min="5634" max="5634" width="13.7109375" style="1" customWidth="1"/>
    <col min="5635" max="5635" width="12.85546875" style="1" customWidth="1"/>
    <col min="5636" max="5636" width="17.28515625" style="1" customWidth="1"/>
    <col min="5637" max="5637" width="15.140625" style="1" customWidth="1"/>
    <col min="5638" max="5641" width="21.7109375" style="1" customWidth="1"/>
    <col min="5642" max="5642" width="47" style="1" customWidth="1"/>
    <col min="5643" max="5888" width="9.140625" style="1"/>
    <col min="5889" max="5889" width="18.42578125" style="1" customWidth="1"/>
    <col min="5890" max="5890" width="13.7109375" style="1" customWidth="1"/>
    <col min="5891" max="5891" width="12.85546875" style="1" customWidth="1"/>
    <col min="5892" max="5892" width="17.28515625" style="1" customWidth="1"/>
    <col min="5893" max="5893" width="15.140625" style="1" customWidth="1"/>
    <col min="5894" max="5897" width="21.7109375" style="1" customWidth="1"/>
    <col min="5898" max="5898" width="47" style="1" customWidth="1"/>
    <col min="5899" max="6144" width="9.140625" style="1"/>
    <col min="6145" max="6145" width="18.42578125" style="1" customWidth="1"/>
    <col min="6146" max="6146" width="13.7109375" style="1" customWidth="1"/>
    <col min="6147" max="6147" width="12.85546875" style="1" customWidth="1"/>
    <col min="6148" max="6148" width="17.28515625" style="1" customWidth="1"/>
    <col min="6149" max="6149" width="15.140625" style="1" customWidth="1"/>
    <col min="6150" max="6153" width="21.7109375" style="1" customWidth="1"/>
    <col min="6154" max="6154" width="47" style="1" customWidth="1"/>
    <col min="6155" max="6400" width="9.140625" style="1"/>
    <col min="6401" max="6401" width="18.42578125" style="1" customWidth="1"/>
    <col min="6402" max="6402" width="13.7109375" style="1" customWidth="1"/>
    <col min="6403" max="6403" width="12.85546875" style="1" customWidth="1"/>
    <col min="6404" max="6404" width="17.28515625" style="1" customWidth="1"/>
    <col min="6405" max="6405" width="15.140625" style="1" customWidth="1"/>
    <col min="6406" max="6409" width="21.7109375" style="1" customWidth="1"/>
    <col min="6410" max="6410" width="47" style="1" customWidth="1"/>
    <col min="6411" max="6656" width="9.140625" style="1"/>
    <col min="6657" max="6657" width="18.42578125" style="1" customWidth="1"/>
    <col min="6658" max="6658" width="13.7109375" style="1" customWidth="1"/>
    <col min="6659" max="6659" width="12.85546875" style="1" customWidth="1"/>
    <col min="6660" max="6660" width="17.28515625" style="1" customWidth="1"/>
    <col min="6661" max="6661" width="15.140625" style="1" customWidth="1"/>
    <col min="6662" max="6665" width="21.7109375" style="1" customWidth="1"/>
    <col min="6666" max="6666" width="47" style="1" customWidth="1"/>
    <col min="6667" max="6912" width="9.140625" style="1"/>
    <col min="6913" max="6913" width="18.42578125" style="1" customWidth="1"/>
    <col min="6914" max="6914" width="13.7109375" style="1" customWidth="1"/>
    <col min="6915" max="6915" width="12.85546875" style="1" customWidth="1"/>
    <col min="6916" max="6916" width="17.28515625" style="1" customWidth="1"/>
    <col min="6917" max="6917" width="15.140625" style="1" customWidth="1"/>
    <col min="6918" max="6921" width="21.7109375" style="1" customWidth="1"/>
    <col min="6922" max="6922" width="47" style="1" customWidth="1"/>
    <col min="6923" max="7168" width="9.140625" style="1"/>
    <col min="7169" max="7169" width="18.42578125" style="1" customWidth="1"/>
    <col min="7170" max="7170" width="13.7109375" style="1" customWidth="1"/>
    <col min="7171" max="7171" width="12.85546875" style="1" customWidth="1"/>
    <col min="7172" max="7172" width="17.28515625" style="1" customWidth="1"/>
    <col min="7173" max="7173" width="15.140625" style="1" customWidth="1"/>
    <col min="7174" max="7177" width="21.7109375" style="1" customWidth="1"/>
    <col min="7178" max="7178" width="47" style="1" customWidth="1"/>
    <col min="7179" max="7424" width="9.140625" style="1"/>
    <col min="7425" max="7425" width="18.42578125" style="1" customWidth="1"/>
    <col min="7426" max="7426" width="13.7109375" style="1" customWidth="1"/>
    <col min="7427" max="7427" width="12.85546875" style="1" customWidth="1"/>
    <col min="7428" max="7428" width="17.28515625" style="1" customWidth="1"/>
    <col min="7429" max="7429" width="15.140625" style="1" customWidth="1"/>
    <col min="7430" max="7433" width="21.7109375" style="1" customWidth="1"/>
    <col min="7434" max="7434" width="47" style="1" customWidth="1"/>
    <col min="7435" max="7680" width="9.140625" style="1"/>
    <col min="7681" max="7681" width="18.42578125" style="1" customWidth="1"/>
    <col min="7682" max="7682" width="13.7109375" style="1" customWidth="1"/>
    <col min="7683" max="7683" width="12.85546875" style="1" customWidth="1"/>
    <col min="7684" max="7684" width="17.28515625" style="1" customWidth="1"/>
    <col min="7685" max="7685" width="15.140625" style="1" customWidth="1"/>
    <col min="7686" max="7689" width="21.7109375" style="1" customWidth="1"/>
    <col min="7690" max="7690" width="47" style="1" customWidth="1"/>
    <col min="7691" max="7936" width="9.140625" style="1"/>
    <col min="7937" max="7937" width="18.42578125" style="1" customWidth="1"/>
    <col min="7938" max="7938" width="13.7109375" style="1" customWidth="1"/>
    <col min="7939" max="7939" width="12.85546875" style="1" customWidth="1"/>
    <col min="7940" max="7940" width="17.28515625" style="1" customWidth="1"/>
    <col min="7941" max="7941" width="15.140625" style="1" customWidth="1"/>
    <col min="7942" max="7945" width="21.7109375" style="1" customWidth="1"/>
    <col min="7946" max="7946" width="47" style="1" customWidth="1"/>
    <col min="7947" max="8192" width="9.140625" style="1"/>
    <col min="8193" max="8193" width="18.42578125" style="1" customWidth="1"/>
    <col min="8194" max="8194" width="13.7109375" style="1" customWidth="1"/>
    <col min="8195" max="8195" width="12.85546875" style="1" customWidth="1"/>
    <col min="8196" max="8196" width="17.28515625" style="1" customWidth="1"/>
    <col min="8197" max="8197" width="15.140625" style="1" customWidth="1"/>
    <col min="8198" max="8201" width="21.7109375" style="1" customWidth="1"/>
    <col min="8202" max="8202" width="47" style="1" customWidth="1"/>
    <col min="8203" max="8448" width="9.140625" style="1"/>
    <col min="8449" max="8449" width="18.42578125" style="1" customWidth="1"/>
    <col min="8450" max="8450" width="13.7109375" style="1" customWidth="1"/>
    <col min="8451" max="8451" width="12.85546875" style="1" customWidth="1"/>
    <col min="8452" max="8452" width="17.28515625" style="1" customWidth="1"/>
    <col min="8453" max="8453" width="15.140625" style="1" customWidth="1"/>
    <col min="8454" max="8457" width="21.7109375" style="1" customWidth="1"/>
    <col min="8458" max="8458" width="47" style="1" customWidth="1"/>
    <col min="8459" max="8704" width="9.140625" style="1"/>
    <col min="8705" max="8705" width="18.42578125" style="1" customWidth="1"/>
    <col min="8706" max="8706" width="13.7109375" style="1" customWidth="1"/>
    <col min="8707" max="8707" width="12.85546875" style="1" customWidth="1"/>
    <col min="8708" max="8708" width="17.28515625" style="1" customWidth="1"/>
    <col min="8709" max="8709" width="15.140625" style="1" customWidth="1"/>
    <col min="8710" max="8713" width="21.7109375" style="1" customWidth="1"/>
    <col min="8714" max="8714" width="47" style="1" customWidth="1"/>
    <col min="8715" max="8960" width="9.140625" style="1"/>
    <col min="8961" max="8961" width="18.42578125" style="1" customWidth="1"/>
    <col min="8962" max="8962" width="13.7109375" style="1" customWidth="1"/>
    <col min="8963" max="8963" width="12.85546875" style="1" customWidth="1"/>
    <col min="8964" max="8964" width="17.28515625" style="1" customWidth="1"/>
    <col min="8965" max="8965" width="15.140625" style="1" customWidth="1"/>
    <col min="8966" max="8969" width="21.7109375" style="1" customWidth="1"/>
    <col min="8970" max="8970" width="47" style="1" customWidth="1"/>
    <col min="8971" max="9216" width="9.140625" style="1"/>
    <col min="9217" max="9217" width="18.42578125" style="1" customWidth="1"/>
    <col min="9218" max="9218" width="13.7109375" style="1" customWidth="1"/>
    <col min="9219" max="9219" width="12.85546875" style="1" customWidth="1"/>
    <col min="9220" max="9220" width="17.28515625" style="1" customWidth="1"/>
    <col min="9221" max="9221" width="15.140625" style="1" customWidth="1"/>
    <col min="9222" max="9225" width="21.7109375" style="1" customWidth="1"/>
    <col min="9226" max="9226" width="47" style="1" customWidth="1"/>
    <col min="9227" max="9472" width="9.140625" style="1"/>
    <col min="9473" max="9473" width="18.42578125" style="1" customWidth="1"/>
    <col min="9474" max="9474" width="13.7109375" style="1" customWidth="1"/>
    <col min="9475" max="9475" width="12.85546875" style="1" customWidth="1"/>
    <col min="9476" max="9476" width="17.28515625" style="1" customWidth="1"/>
    <col min="9477" max="9477" width="15.140625" style="1" customWidth="1"/>
    <col min="9478" max="9481" width="21.7109375" style="1" customWidth="1"/>
    <col min="9482" max="9482" width="47" style="1" customWidth="1"/>
    <col min="9483" max="9728" width="9.140625" style="1"/>
    <col min="9729" max="9729" width="18.42578125" style="1" customWidth="1"/>
    <col min="9730" max="9730" width="13.7109375" style="1" customWidth="1"/>
    <col min="9731" max="9731" width="12.85546875" style="1" customWidth="1"/>
    <col min="9732" max="9732" width="17.28515625" style="1" customWidth="1"/>
    <col min="9733" max="9733" width="15.140625" style="1" customWidth="1"/>
    <col min="9734" max="9737" width="21.7109375" style="1" customWidth="1"/>
    <col min="9738" max="9738" width="47" style="1" customWidth="1"/>
    <col min="9739" max="9984" width="9.140625" style="1"/>
    <col min="9985" max="9985" width="18.42578125" style="1" customWidth="1"/>
    <col min="9986" max="9986" width="13.7109375" style="1" customWidth="1"/>
    <col min="9987" max="9987" width="12.85546875" style="1" customWidth="1"/>
    <col min="9988" max="9988" width="17.28515625" style="1" customWidth="1"/>
    <col min="9989" max="9989" width="15.140625" style="1" customWidth="1"/>
    <col min="9990" max="9993" width="21.7109375" style="1" customWidth="1"/>
    <col min="9994" max="9994" width="47" style="1" customWidth="1"/>
    <col min="9995" max="10240" width="9.140625" style="1"/>
    <col min="10241" max="10241" width="18.42578125" style="1" customWidth="1"/>
    <col min="10242" max="10242" width="13.7109375" style="1" customWidth="1"/>
    <col min="10243" max="10243" width="12.85546875" style="1" customWidth="1"/>
    <col min="10244" max="10244" width="17.28515625" style="1" customWidth="1"/>
    <col min="10245" max="10245" width="15.140625" style="1" customWidth="1"/>
    <col min="10246" max="10249" width="21.7109375" style="1" customWidth="1"/>
    <col min="10250" max="10250" width="47" style="1" customWidth="1"/>
    <col min="10251" max="10496" width="9.140625" style="1"/>
    <col min="10497" max="10497" width="18.42578125" style="1" customWidth="1"/>
    <col min="10498" max="10498" width="13.7109375" style="1" customWidth="1"/>
    <col min="10499" max="10499" width="12.85546875" style="1" customWidth="1"/>
    <col min="10500" max="10500" width="17.28515625" style="1" customWidth="1"/>
    <col min="10501" max="10501" width="15.140625" style="1" customWidth="1"/>
    <col min="10502" max="10505" width="21.7109375" style="1" customWidth="1"/>
    <col min="10506" max="10506" width="47" style="1" customWidth="1"/>
    <col min="10507" max="10752" width="9.140625" style="1"/>
    <col min="10753" max="10753" width="18.42578125" style="1" customWidth="1"/>
    <col min="10754" max="10754" width="13.7109375" style="1" customWidth="1"/>
    <col min="10755" max="10755" width="12.85546875" style="1" customWidth="1"/>
    <col min="10756" max="10756" width="17.28515625" style="1" customWidth="1"/>
    <col min="10757" max="10757" width="15.140625" style="1" customWidth="1"/>
    <col min="10758" max="10761" width="21.7109375" style="1" customWidth="1"/>
    <col min="10762" max="10762" width="47" style="1" customWidth="1"/>
    <col min="10763" max="11008" width="9.140625" style="1"/>
    <col min="11009" max="11009" width="18.42578125" style="1" customWidth="1"/>
    <col min="11010" max="11010" width="13.7109375" style="1" customWidth="1"/>
    <col min="11011" max="11011" width="12.85546875" style="1" customWidth="1"/>
    <col min="11012" max="11012" width="17.28515625" style="1" customWidth="1"/>
    <col min="11013" max="11013" width="15.140625" style="1" customWidth="1"/>
    <col min="11014" max="11017" width="21.7109375" style="1" customWidth="1"/>
    <col min="11018" max="11018" width="47" style="1" customWidth="1"/>
    <col min="11019" max="11264" width="9.140625" style="1"/>
    <col min="11265" max="11265" width="18.42578125" style="1" customWidth="1"/>
    <col min="11266" max="11266" width="13.7109375" style="1" customWidth="1"/>
    <col min="11267" max="11267" width="12.85546875" style="1" customWidth="1"/>
    <col min="11268" max="11268" width="17.28515625" style="1" customWidth="1"/>
    <col min="11269" max="11269" width="15.140625" style="1" customWidth="1"/>
    <col min="11270" max="11273" width="21.7109375" style="1" customWidth="1"/>
    <col min="11274" max="11274" width="47" style="1" customWidth="1"/>
    <col min="11275" max="11520" width="9.140625" style="1"/>
    <col min="11521" max="11521" width="18.42578125" style="1" customWidth="1"/>
    <col min="11522" max="11522" width="13.7109375" style="1" customWidth="1"/>
    <col min="11523" max="11523" width="12.85546875" style="1" customWidth="1"/>
    <col min="11524" max="11524" width="17.28515625" style="1" customWidth="1"/>
    <col min="11525" max="11525" width="15.140625" style="1" customWidth="1"/>
    <col min="11526" max="11529" width="21.7109375" style="1" customWidth="1"/>
    <col min="11530" max="11530" width="47" style="1" customWidth="1"/>
    <col min="11531" max="11776" width="9.140625" style="1"/>
    <col min="11777" max="11777" width="18.42578125" style="1" customWidth="1"/>
    <col min="11778" max="11778" width="13.7109375" style="1" customWidth="1"/>
    <col min="11779" max="11779" width="12.85546875" style="1" customWidth="1"/>
    <col min="11780" max="11780" width="17.28515625" style="1" customWidth="1"/>
    <col min="11781" max="11781" width="15.140625" style="1" customWidth="1"/>
    <col min="11782" max="11785" width="21.7109375" style="1" customWidth="1"/>
    <col min="11786" max="11786" width="47" style="1" customWidth="1"/>
    <col min="11787" max="12032" width="9.140625" style="1"/>
    <col min="12033" max="12033" width="18.42578125" style="1" customWidth="1"/>
    <col min="12034" max="12034" width="13.7109375" style="1" customWidth="1"/>
    <col min="12035" max="12035" width="12.85546875" style="1" customWidth="1"/>
    <col min="12036" max="12036" width="17.28515625" style="1" customWidth="1"/>
    <col min="12037" max="12037" width="15.140625" style="1" customWidth="1"/>
    <col min="12038" max="12041" width="21.7109375" style="1" customWidth="1"/>
    <col min="12042" max="12042" width="47" style="1" customWidth="1"/>
    <col min="12043" max="12288" width="9.140625" style="1"/>
    <col min="12289" max="12289" width="18.42578125" style="1" customWidth="1"/>
    <col min="12290" max="12290" width="13.7109375" style="1" customWidth="1"/>
    <col min="12291" max="12291" width="12.85546875" style="1" customWidth="1"/>
    <col min="12292" max="12292" width="17.28515625" style="1" customWidth="1"/>
    <col min="12293" max="12293" width="15.140625" style="1" customWidth="1"/>
    <col min="12294" max="12297" width="21.7109375" style="1" customWidth="1"/>
    <col min="12298" max="12298" width="47" style="1" customWidth="1"/>
    <col min="12299" max="12544" width="9.140625" style="1"/>
    <col min="12545" max="12545" width="18.42578125" style="1" customWidth="1"/>
    <col min="12546" max="12546" width="13.7109375" style="1" customWidth="1"/>
    <col min="12547" max="12547" width="12.85546875" style="1" customWidth="1"/>
    <col min="12548" max="12548" width="17.28515625" style="1" customWidth="1"/>
    <col min="12549" max="12549" width="15.140625" style="1" customWidth="1"/>
    <col min="12550" max="12553" width="21.7109375" style="1" customWidth="1"/>
    <col min="12554" max="12554" width="47" style="1" customWidth="1"/>
    <col min="12555" max="12800" width="9.140625" style="1"/>
    <col min="12801" max="12801" width="18.42578125" style="1" customWidth="1"/>
    <col min="12802" max="12802" width="13.7109375" style="1" customWidth="1"/>
    <col min="12803" max="12803" width="12.85546875" style="1" customWidth="1"/>
    <col min="12804" max="12804" width="17.28515625" style="1" customWidth="1"/>
    <col min="12805" max="12805" width="15.140625" style="1" customWidth="1"/>
    <col min="12806" max="12809" width="21.7109375" style="1" customWidth="1"/>
    <col min="12810" max="12810" width="47" style="1" customWidth="1"/>
    <col min="12811" max="13056" width="9.140625" style="1"/>
    <col min="13057" max="13057" width="18.42578125" style="1" customWidth="1"/>
    <col min="13058" max="13058" width="13.7109375" style="1" customWidth="1"/>
    <col min="13059" max="13059" width="12.85546875" style="1" customWidth="1"/>
    <col min="13060" max="13060" width="17.28515625" style="1" customWidth="1"/>
    <col min="13061" max="13061" width="15.140625" style="1" customWidth="1"/>
    <col min="13062" max="13065" width="21.7109375" style="1" customWidth="1"/>
    <col min="13066" max="13066" width="47" style="1" customWidth="1"/>
    <col min="13067" max="13312" width="9.140625" style="1"/>
    <col min="13313" max="13313" width="18.42578125" style="1" customWidth="1"/>
    <col min="13314" max="13314" width="13.7109375" style="1" customWidth="1"/>
    <col min="13315" max="13315" width="12.85546875" style="1" customWidth="1"/>
    <col min="13316" max="13316" width="17.28515625" style="1" customWidth="1"/>
    <col min="13317" max="13317" width="15.140625" style="1" customWidth="1"/>
    <col min="13318" max="13321" width="21.7109375" style="1" customWidth="1"/>
    <col min="13322" max="13322" width="47" style="1" customWidth="1"/>
    <col min="13323" max="13568" width="9.140625" style="1"/>
    <col min="13569" max="13569" width="18.42578125" style="1" customWidth="1"/>
    <col min="13570" max="13570" width="13.7109375" style="1" customWidth="1"/>
    <col min="13571" max="13571" width="12.85546875" style="1" customWidth="1"/>
    <col min="13572" max="13572" width="17.28515625" style="1" customWidth="1"/>
    <col min="13573" max="13573" width="15.140625" style="1" customWidth="1"/>
    <col min="13574" max="13577" width="21.7109375" style="1" customWidth="1"/>
    <col min="13578" max="13578" width="47" style="1" customWidth="1"/>
    <col min="13579" max="13824" width="9.140625" style="1"/>
    <col min="13825" max="13825" width="18.42578125" style="1" customWidth="1"/>
    <col min="13826" max="13826" width="13.7109375" style="1" customWidth="1"/>
    <col min="13827" max="13827" width="12.85546875" style="1" customWidth="1"/>
    <col min="13828" max="13828" width="17.28515625" style="1" customWidth="1"/>
    <col min="13829" max="13829" width="15.140625" style="1" customWidth="1"/>
    <col min="13830" max="13833" width="21.7109375" style="1" customWidth="1"/>
    <col min="13834" max="13834" width="47" style="1" customWidth="1"/>
    <col min="13835" max="14080" width="9.140625" style="1"/>
    <col min="14081" max="14081" width="18.42578125" style="1" customWidth="1"/>
    <col min="14082" max="14082" width="13.7109375" style="1" customWidth="1"/>
    <col min="14083" max="14083" width="12.85546875" style="1" customWidth="1"/>
    <col min="14084" max="14084" width="17.28515625" style="1" customWidth="1"/>
    <col min="14085" max="14085" width="15.140625" style="1" customWidth="1"/>
    <col min="14086" max="14089" width="21.7109375" style="1" customWidth="1"/>
    <col min="14090" max="14090" width="47" style="1" customWidth="1"/>
    <col min="14091" max="14336" width="9.140625" style="1"/>
    <col min="14337" max="14337" width="18.42578125" style="1" customWidth="1"/>
    <col min="14338" max="14338" width="13.7109375" style="1" customWidth="1"/>
    <col min="14339" max="14339" width="12.85546875" style="1" customWidth="1"/>
    <col min="14340" max="14340" width="17.28515625" style="1" customWidth="1"/>
    <col min="14341" max="14341" width="15.140625" style="1" customWidth="1"/>
    <col min="14342" max="14345" width="21.7109375" style="1" customWidth="1"/>
    <col min="14346" max="14346" width="47" style="1" customWidth="1"/>
    <col min="14347" max="14592" width="9.140625" style="1"/>
    <col min="14593" max="14593" width="18.42578125" style="1" customWidth="1"/>
    <col min="14594" max="14594" width="13.7109375" style="1" customWidth="1"/>
    <col min="14595" max="14595" width="12.85546875" style="1" customWidth="1"/>
    <col min="14596" max="14596" width="17.28515625" style="1" customWidth="1"/>
    <col min="14597" max="14597" width="15.140625" style="1" customWidth="1"/>
    <col min="14598" max="14601" width="21.7109375" style="1" customWidth="1"/>
    <col min="14602" max="14602" width="47" style="1" customWidth="1"/>
    <col min="14603" max="14848" width="9.140625" style="1"/>
    <col min="14849" max="14849" width="18.42578125" style="1" customWidth="1"/>
    <col min="14850" max="14850" width="13.7109375" style="1" customWidth="1"/>
    <col min="14851" max="14851" width="12.85546875" style="1" customWidth="1"/>
    <col min="14852" max="14852" width="17.28515625" style="1" customWidth="1"/>
    <col min="14853" max="14853" width="15.140625" style="1" customWidth="1"/>
    <col min="14854" max="14857" width="21.7109375" style="1" customWidth="1"/>
    <col min="14858" max="14858" width="47" style="1" customWidth="1"/>
    <col min="14859" max="15104" width="9.140625" style="1"/>
    <col min="15105" max="15105" width="18.42578125" style="1" customWidth="1"/>
    <col min="15106" max="15106" width="13.7109375" style="1" customWidth="1"/>
    <col min="15107" max="15107" width="12.85546875" style="1" customWidth="1"/>
    <col min="15108" max="15108" width="17.28515625" style="1" customWidth="1"/>
    <col min="15109" max="15109" width="15.140625" style="1" customWidth="1"/>
    <col min="15110" max="15113" width="21.7109375" style="1" customWidth="1"/>
    <col min="15114" max="15114" width="47" style="1" customWidth="1"/>
    <col min="15115" max="15360" width="9.140625" style="1"/>
    <col min="15361" max="15361" width="18.42578125" style="1" customWidth="1"/>
    <col min="15362" max="15362" width="13.7109375" style="1" customWidth="1"/>
    <col min="15363" max="15363" width="12.85546875" style="1" customWidth="1"/>
    <col min="15364" max="15364" width="17.28515625" style="1" customWidth="1"/>
    <col min="15365" max="15365" width="15.140625" style="1" customWidth="1"/>
    <col min="15366" max="15369" width="21.7109375" style="1" customWidth="1"/>
    <col min="15370" max="15370" width="47" style="1" customWidth="1"/>
    <col min="15371" max="15616" width="9.140625" style="1"/>
    <col min="15617" max="15617" width="18.42578125" style="1" customWidth="1"/>
    <col min="15618" max="15618" width="13.7109375" style="1" customWidth="1"/>
    <col min="15619" max="15619" width="12.85546875" style="1" customWidth="1"/>
    <col min="15620" max="15620" width="17.28515625" style="1" customWidth="1"/>
    <col min="15621" max="15621" width="15.140625" style="1" customWidth="1"/>
    <col min="15622" max="15625" width="21.7109375" style="1" customWidth="1"/>
    <col min="15626" max="15626" width="47" style="1" customWidth="1"/>
    <col min="15627" max="15872" width="9.140625" style="1"/>
    <col min="15873" max="15873" width="18.42578125" style="1" customWidth="1"/>
    <col min="15874" max="15874" width="13.7109375" style="1" customWidth="1"/>
    <col min="15875" max="15875" width="12.85546875" style="1" customWidth="1"/>
    <col min="15876" max="15876" width="17.28515625" style="1" customWidth="1"/>
    <col min="15877" max="15877" width="15.140625" style="1" customWidth="1"/>
    <col min="15878" max="15881" width="21.7109375" style="1" customWidth="1"/>
    <col min="15882" max="15882" width="47" style="1" customWidth="1"/>
    <col min="15883" max="16128" width="9.140625" style="1"/>
    <col min="16129" max="16129" width="18.42578125" style="1" customWidth="1"/>
    <col min="16130" max="16130" width="13.7109375" style="1" customWidth="1"/>
    <col min="16131" max="16131" width="12.85546875" style="1" customWidth="1"/>
    <col min="16132" max="16132" width="17.28515625" style="1" customWidth="1"/>
    <col min="16133" max="16133" width="15.140625" style="1" customWidth="1"/>
    <col min="16134" max="16137" width="21.7109375" style="1" customWidth="1"/>
    <col min="16138" max="16138" width="47" style="1" customWidth="1"/>
    <col min="16139" max="16384" width="9.140625" style="1"/>
  </cols>
  <sheetData>
    <row r="2" spans="1:10">
      <c r="A2" s="361"/>
      <c r="B2" s="361"/>
      <c r="C2" s="361"/>
      <c r="D2" s="361"/>
      <c r="E2" s="361"/>
      <c r="F2" s="361"/>
      <c r="G2" s="361"/>
      <c r="H2" s="361"/>
      <c r="I2" s="361"/>
      <c r="J2" s="356" t="s">
        <v>1310</v>
      </c>
    </row>
    <row r="3" spans="1:10">
      <c r="A3" s="778" t="s">
        <v>18</v>
      </c>
      <c r="B3" s="778"/>
      <c r="C3" s="778" t="s">
        <v>1471</v>
      </c>
      <c r="D3" s="778"/>
      <c r="E3" s="778"/>
      <c r="F3" s="778"/>
      <c r="G3" s="778"/>
      <c r="H3" s="778"/>
      <c r="I3" s="778"/>
      <c r="J3" s="357"/>
    </row>
    <row r="4" spans="1:10">
      <c r="A4" s="775" t="s">
        <v>20</v>
      </c>
      <c r="B4" s="776"/>
      <c r="C4" s="778" t="s">
        <v>221</v>
      </c>
      <c r="D4" s="778"/>
      <c r="E4" s="778"/>
      <c r="F4" s="778"/>
      <c r="G4" s="778"/>
      <c r="H4" s="778"/>
      <c r="I4" s="778"/>
      <c r="J4" s="357"/>
    </row>
    <row r="5" spans="1:10">
      <c r="A5" s="778" t="s">
        <v>21</v>
      </c>
      <c r="B5" s="778"/>
      <c r="C5" s="820" t="s">
        <v>4</v>
      </c>
      <c r="D5" s="821"/>
      <c r="E5" s="821"/>
      <c r="F5" s="821"/>
      <c r="G5" s="821"/>
      <c r="H5" s="821"/>
      <c r="I5" s="822"/>
      <c r="J5" s="357"/>
    </row>
    <row r="6" spans="1:10">
      <c r="A6" s="826"/>
      <c r="B6" s="826"/>
      <c r="C6" s="826"/>
      <c r="D6" s="826"/>
      <c r="E6" s="826"/>
      <c r="F6" s="826"/>
      <c r="G6" s="826"/>
      <c r="H6" s="826"/>
      <c r="I6" s="826"/>
      <c r="J6" s="826"/>
    </row>
    <row r="7" spans="1:10">
      <c r="A7" s="827" t="s">
        <v>222</v>
      </c>
      <c r="B7" s="827"/>
      <c r="C7" s="827"/>
      <c r="D7" s="827"/>
      <c r="E7" s="827"/>
      <c r="F7" s="827"/>
      <c r="G7" s="827"/>
      <c r="H7" s="827"/>
      <c r="I7" s="827"/>
      <c r="J7" s="827"/>
    </row>
    <row r="8" spans="1:10">
      <c r="A8" s="408"/>
      <c r="B8" s="408"/>
      <c r="C8" s="408"/>
      <c r="D8" s="408"/>
      <c r="E8" s="408"/>
      <c r="F8" s="408"/>
      <c r="G8" s="408"/>
      <c r="H8" s="408"/>
      <c r="I8" s="408"/>
      <c r="J8" s="358" t="s">
        <v>13</v>
      </c>
    </row>
    <row r="9" spans="1:10">
      <c r="A9" s="784" t="s">
        <v>24</v>
      </c>
      <c r="B9" s="784" t="s">
        <v>25</v>
      </c>
      <c r="C9" s="784" t="s">
        <v>26</v>
      </c>
      <c r="D9" s="784" t="s">
        <v>27</v>
      </c>
      <c r="E9" s="784" t="s">
        <v>28</v>
      </c>
      <c r="F9" s="784" t="s">
        <v>29</v>
      </c>
      <c r="G9" s="786" t="s">
        <v>30</v>
      </c>
      <c r="H9" s="787"/>
      <c r="I9" s="788"/>
      <c r="J9" s="784" t="s">
        <v>1360</v>
      </c>
    </row>
    <row r="10" spans="1:10">
      <c r="A10" s="785"/>
      <c r="B10" s="785"/>
      <c r="C10" s="785"/>
      <c r="D10" s="785"/>
      <c r="E10" s="785"/>
      <c r="F10" s="785"/>
      <c r="G10" s="410">
        <v>2017</v>
      </c>
      <c r="H10" s="410">
        <v>2018</v>
      </c>
      <c r="I10" s="410">
        <v>2019</v>
      </c>
      <c r="J10" s="785"/>
    </row>
    <row r="11" spans="1:10">
      <c r="A11" s="411">
        <v>1</v>
      </c>
      <c r="B11" s="359">
        <v>2</v>
      </c>
      <c r="C11" s="359">
        <v>3</v>
      </c>
      <c r="D11" s="411">
        <v>4</v>
      </c>
      <c r="E11" s="359">
        <v>5</v>
      </c>
      <c r="F11" s="412" t="s">
        <v>32</v>
      </c>
      <c r="G11" s="412">
        <v>7</v>
      </c>
      <c r="H11" s="412">
        <v>8</v>
      </c>
      <c r="I11" s="412">
        <v>9</v>
      </c>
      <c r="J11" s="359">
        <v>10</v>
      </c>
    </row>
    <row r="12" spans="1:10" ht="189">
      <c r="A12" s="248" t="s">
        <v>33</v>
      </c>
      <c r="B12" s="237" t="s">
        <v>223</v>
      </c>
      <c r="C12" s="237" t="s">
        <v>224</v>
      </c>
      <c r="D12" s="133">
        <v>1</v>
      </c>
      <c r="E12" s="133">
        <v>6000</v>
      </c>
      <c r="F12" s="417">
        <f>D12*E12</f>
        <v>6000</v>
      </c>
      <c r="G12" s="417">
        <v>6000</v>
      </c>
      <c r="H12" s="417">
        <v>0</v>
      </c>
      <c r="I12" s="417"/>
      <c r="J12" s="134" t="s">
        <v>1472</v>
      </c>
    </row>
    <row r="13" spans="1:10" ht="31.5">
      <c r="A13" s="248" t="s">
        <v>34</v>
      </c>
      <c r="B13" s="237" t="s">
        <v>223</v>
      </c>
      <c r="C13" s="237" t="s">
        <v>225</v>
      </c>
      <c r="D13" s="133">
        <v>9</v>
      </c>
      <c r="E13" s="495">
        <v>19333</v>
      </c>
      <c r="F13" s="417">
        <f>E13*D13</f>
        <v>173997</v>
      </c>
      <c r="G13" s="417">
        <v>24000</v>
      </c>
      <c r="H13" s="417">
        <v>149997</v>
      </c>
      <c r="I13" s="417"/>
      <c r="J13" s="237" t="s">
        <v>1473</v>
      </c>
    </row>
    <row r="14" spans="1:10" ht="31.5">
      <c r="A14" s="133" t="s">
        <v>36</v>
      </c>
      <c r="B14" s="237" t="s">
        <v>1474</v>
      </c>
      <c r="C14" s="237" t="s">
        <v>1475</v>
      </c>
      <c r="D14" s="133">
        <v>1</v>
      </c>
      <c r="E14" s="133">
        <v>20000</v>
      </c>
      <c r="F14" s="133">
        <f>H14</f>
        <v>20000</v>
      </c>
      <c r="G14" s="133">
        <v>0</v>
      </c>
      <c r="H14" s="133">
        <v>20000</v>
      </c>
      <c r="I14" s="133"/>
      <c r="J14" s="133"/>
    </row>
    <row r="15" spans="1:10">
      <c r="A15" s="823"/>
      <c r="B15" s="824"/>
      <c r="C15" s="824"/>
      <c r="D15" s="825"/>
      <c r="E15" s="496" t="s">
        <v>41</v>
      </c>
      <c r="F15" s="421">
        <f>SUM(F12:F14)</f>
        <v>199997</v>
      </c>
      <c r="G15" s="421">
        <f>SUM(G12:G14)</f>
        <v>30000</v>
      </c>
      <c r="H15" s="421">
        <f>SUM(H12:H14)</f>
        <v>169997</v>
      </c>
      <c r="I15" s="421">
        <f>SUM(I12:I13)</f>
        <v>0</v>
      </c>
      <c r="J15" s="360"/>
    </row>
    <row r="16" spans="1:10">
      <c r="A16" s="823" t="s">
        <v>236</v>
      </c>
      <c r="B16" s="824"/>
      <c r="C16" s="824"/>
      <c r="D16" s="825"/>
      <c r="E16" s="496"/>
      <c r="F16" s="421"/>
      <c r="G16" s="421"/>
      <c r="H16" s="421"/>
      <c r="I16" s="421"/>
      <c r="J16" s="360"/>
    </row>
    <row r="17" spans="1:10" ht="31.5">
      <c r="A17" s="248" t="s">
        <v>33</v>
      </c>
      <c r="B17" s="237" t="s">
        <v>226</v>
      </c>
      <c r="C17" s="133" t="s">
        <v>227</v>
      </c>
      <c r="D17" s="133">
        <v>5</v>
      </c>
      <c r="E17" s="133">
        <v>5040</v>
      </c>
      <c r="F17" s="417">
        <f t="shared" ref="F17:F22" si="0">D17*E17</f>
        <v>25200</v>
      </c>
      <c r="G17" s="497">
        <f>F17</f>
        <v>25200</v>
      </c>
      <c r="H17" s="497" t="s">
        <v>228</v>
      </c>
      <c r="I17" s="497" t="s">
        <v>228</v>
      </c>
      <c r="J17" s="133">
        <v>7350</v>
      </c>
    </row>
    <row r="18" spans="1:10" ht="31.5">
      <c r="A18" s="248" t="s">
        <v>34</v>
      </c>
      <c r="B18" s="237" t="s">
        <v>229</v>
      </c>
      <c r="C18" s="133" t="s">
        <v>227</v>
      </c>
      <c r="D18" s="133">
        <v>5</v>
      </c>
      <c r="E18" s="133">
        <v>6400</v>
      </c>
      <c r="F18" s="417">
        <f t="shared" si="0"/>
        <v>32000</v>
      </c>
      <c r="G18" s="497" t="s">
        <v>228</v>
      </c>
      <c r="H18" s="498">
        <f>F18</f>
        <v>32000</v>
      </c>
      <c r="I18" s="497" t="s">
        <v>228</v>
      </c>
      <c r="J18" s="133">
        <v>7350</v>
      </c>
    </row>
    <row r="19" spans="1:10" ht="63">
      <c r="A19" s="248" t="s">
        <v>36</v>
      </c>
      <c r="B19" s="237" t="s">
        <v>230</v>
      </c>
      <c r="C19" s="237" t="s">
        <v>231</v>
      </c>
      <c r="D19" s="133">
        <v>1</v>
      </c>
      <c r="E19" s="133">
        <v>15800</v>
      </c>
      <c r="F19" s="417">
        <f t="shared" si="0"/>
        <v>15800</v>
      </c>
      <c r="G19" s="497" t="s">
        <v>228</v>
      </c>
      <c r="H19" s="498">
        <f>F19</f>
        <v>15800</v>
      </c>
      <c r="I19" s="497" t="s">
        <v>228</v>
      </c>
      <c r="J19" s="133">
        <v>7131</v>
      </c>
    </row>
    <row r="20" spans="1:10" ht="31.5">
      <c r="A20" s="248" t="s">
        <v>38</v>
      </c>
      <c r="B20" s="237" t="s">
        <v>232</v>
      </c>
      <c r="C20" s="133" t="s">
        <v>187</v>
      </c>
      <c r="D20" s="133">
        <v>5</v>
      </c>
      <c r="E20" s="133">
        <v>200</v>
      </c>
      <c r="F20" s="417">
        <f t="shared" si="0"/>
        <v>1000</v>
      </c>
      <c r="G20" s="497" t="s">
        <v>228</v>
      </c>
      <c r="H20" s="498">
        <v>1000</v>
      </c>
      <c r="I20" s="497" t="s">
        <v>228</v>
      </c>
      <c r="J20" s="133">
        <v>2231</v>
      </c>
    </row>
    <row r="21" spans="1:10">
      <c r="A21" s="248" t="s">
        <v>39</v>
      </c>
      <c r="B21" s="237" t="s">
        <v>233</v>
      </c>
      <c r="C21" s="133" t="s">
        <v>187</v>
      </c>
      <c r="D21" s="133">
        <v>5</v>
      </c>
      <c r="E21" s="133">
        <v>200</v>
      </c>
      <c r="F21" s="417">
        <f t="shared" si="0"/>
        <v>1000</v>
      </c>
      <c r="G21" s="497" t="s">
        <v>228</v>
      </c>
      <c r="H21" s="498">
        <v>1000</v>
      </c>
      <c r="I21" s="497" t="s">
        <v>228</v>
      </c>
      <c r="J21" s="133">
        <v>2231</v>
      </c>
    </row>
    <row r="22" spans="1:10" ht="47.25">
      <c r="A22" s="248" t="s">
        <v>40</v>
      </c>
      <c r="B22" s="237" t="s">
        <v>234</v>
      </c>
      <c r="C22" s="237" t="s">
        <v>231</v>
      </c>
      <c r="D22" s="133">
        <v>1</v>
      </c>
      <c r="E22" s="133">
        <v>10000</v>
      </c>
      <c r="F22" s="417">
        <f t="shared" si="0"/>
        <v>10000</v>
      </c>
      <c r="G22" s="497" t="s">
        <v>228</v>
      </c>
      <c r="H22" s="498">
        <v>10000</v>
      </c>
      <c r="I22" s="497" t="s">
        <v>228</v>
      </c>
      <c r="J22" s="133">
        <v>7131</v>
      </c>
    </row>
    <row r="23" spans="1:10">
      <c r="A23" s="248" t="s">
        <v>62</v>
      </c>
      <c r="B23" s="237" t="s">
        <v>235</v>
      </c>
      <c r="C23" s="133" t="s">
        <v>187</v>
      </c>
      <c r="D23" s="133">
        <v>1</v>
      </c>
      <c r="E23" s="354">
        <f>H23</f>
        <v>28003</v>
      </c>
      <c r="F23" s="417">
        <f>H23</f>
        <v>28003</v>
      </c>
      <c r="G23" s="497" t="s">
        <v>228</v>
      </c>
      <c r="H23" s="498">
        <v>28003</v>
      </c>
      <c r="I23" s="497" t="s">
        <v>228</v>
      </c>
      <c r="J23" s="133">
        <v>2231</v>
      </c>
    </row>
    <row r="24" spans="1:10">
      <c r="A24" s="823"/>
      <c r="B24" s="824"/>
      <c r="C24" s="824"/>
      <c r="D24" s="825"/>
      <c r="E24" s="499" t="s">
        <v>41</v>
      </c>
      <c r="F24" s="421">
        <f>SUM(F16:F23)</f>
        <v>113003</v>
      </c>
      <c r="G24" s="421">
        <f>SUM(G16:G23)</f>
        <v>25200</v>
      </c>
      <c r="H24" s="421">
        <f>SUM(H16:H23)</f>
        <v>87803</v>
      </c>
      <c r="I24" s="421">
        <f>SUM(I19:I23)</f>
        <v>0</v>
      </c>
      <c r="J24" s="360"/>
    </row>
    <row r="25" spans="1:10">
      <c r="A25" s="360"/>
      <c r="B25" s="471" t="s">
        <v>237</v>
      </c>
      <c r="C25" s="360"/>
      <c r="D25" s="360"/>
      <c r="E25" s="360"/>
      <c r="F25" s="469">
        <f>F15+F24</f>
        <v>313000</v>
      </c>
      <c r="G25" s="469">
        <f>G24+G15</f>
        <v>55200</v>
      </c>
      <c r="H25" s="469">
        <f>H24+H15</f>
        <v>257800</v>
      </c>
      <c r="I25" s="500">
        <f>SUM(I15:I24)</f>
        <v>0</v>
      </c>
      <c r="J25" s="360"/>
    </row>
  </sheetData>
  <mergeCells count="19">
    <mergeCell ref="A15:D15"/>
    <mergeCell ref="A16:D16"/>
    <mergeCell ref="A24:D24"/>
    <mergeCell ref="A6:J6"/>
    <mergeCell ref="A7:J7"/>
    <mergeCell ref="A9:A10"/>
    <mergeCell ref="B9:B10"/>
    <mergeCell ref="C9:C10"/>
    <mergeCell ref="D9:D10"/>
    <mergeCell ref="E9:E10"/>
    <mergeCell ref="F9:F10"/>
    <mergeCell ref="G9:I9"/>
    <mergeCell ref="J9:J10"/>
    <mergeCell ref="A3:B3"/>
    <mergeCell ref="C3:I3"/>
    <mergeCell ref="A4:B4"/>
    <mergeCell ref="C4:I4"/>
    <mergeCell ref="A5:B5"/>
    <mergeCell ref="C5:I5"/>
  </mergeCells>
  <pageMargins left="0.70866141732283472" right="0.70866141732283472" top="0.74803149606299213" bottom="0.74803149606299213" header="0.31496062992125984" footer="0.31496062992125984"/>
  <pageSetup paperSize="9" scale="66"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K23"/>
  <sheetViews>
    <sheetView topLeftCell="A4" workbookViewId="0">
      <selection activeCell="G14" sqref="G14"/>
    </sheetView>
  </sheetViews>
  <sheetFormatPr defaultRowHeight="15.75"/>
  <cols>
    <col min="1" max="1" width="5" style="1" customWidth="1"/>
    <col min="2" max="2" width="33.28515625" style="1" customWidth="1"/>
    <col min="3" max="3" width="12.85546875" style="1" customWidth="1"/>
    <col min="4" max="4" width="17.28515625" style="1" customWidth="1"/>
    <col min="5" max="5" width="15.140625" style="1" customWidth="1"/>
    <col min="6" max="9" width="21.7109375" style="1" customWidth="1"/>
    <col min="10" max="10" width="47" style="361" customWidth="1"/>
    <col min="11" max="16384" width="9.140625" style="1"/>
  </cols>
  <sheetData>
    <row r="1" spans="1:11">
      <c r="J1" s="356" t="s">
        <v>1311</v>
      </c>
      <c r="K1" s="2"/>
    </row>
    <row r="2" spans="1:11">
      <c r="A2" s="791" t="s">
        <v>18</v>
      </c>
      <c r="B2" s="791"/>
      <c r="C2" s="812" t="s">
        <v>184</v>
      </c>
      <c r="D2" s="812"/>
      <c r="E2" s="812"/>
      <c r="F2" s="213"/>
      <c r="G2" s="213"/>
      <c r="H2" s="213"/>
      <c r="I2" s="213"/>
      <c r="J2" s="357"/>
    </row>
    <row r="3" spans="1:11">
      <c r="A3" s="789" t="s">
        <v>20</v>
      </c>
      <c r="B3" s="790"/>
      <c r="C3" s="812" t="s">
        <v>184</v>
      </c>
      <c r="D3" s="812"/>
      <c r="E3" s="812"/>
      <c r="F3" s="213"/>
      <c r="G3" s="213"/>
      <c r="H3" s="213"/>
      <c r="I3" s="213"/>
      <c r="J3" s="357"/>
    </row>
    <row r="4" spans="1:11">
      <c r="A4" s="791" t="s">
        <v>21</v>
      </c>
      <c r="B4" s="791"/>
      <c r="C4" s="813" t="s">
        <v>4</v>
      </c>
      <c r="D4" s="813"/>
      <c r="E4" s="813"/>
      <c r="F4" s="213"/>
      <c r="G4" s="213"/>
      <c r="H4" s="213"/>
      <c r="I4" s="213"/>
      <c r="J4" s="357"/>
    </row>
    <row r="5" spans="1:11">
      <c r="A5" s="808" t="s">
        <v>185</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358" t="s">
        <v>13</v>
      </c>
      <c r="K7" s="2"/>
    </row>
    <row r="8" spans="1:11" s="5" customFormat="1">
      <c r="A8" s="796" t="s">
        <v>24</v>
      </c>
      <c r="B8" s="796" t="s">
        <v>25</v>
      </c>
      <c r="C8" s="796" t="s">
        <v>26</v>
      </c>
      <c r="D8" s="810" t="s">
        <v>27</v>
      </c>
      <c r="E8" s="796" t="s">
        <v>28</v>
      </c>
      <c r="F8" s="796" t="s">
        <v>29</v>
      </c>
      <c r="G8" s="798" t="s">
        <v>30</v>
      </c>
      <c r="H8" s="799"/>
      <c r="I8" s="800"/>
      <c r="J8" s="784" t="s">
        <v>1363</v>
      </c>
    </row>
    <row r="9" spans="1:11" s="5" customFormat="1">
      <c r="A9" s="797"/>
      <c r="B9" s="797"/>
      <c r="C9" s="797"/>
      <c r="D9" s="811"/>
      <c r="E9" s="797"/>
      <c r="F9" s="797"/>
      <c r="G9" s="6">
        <v>2107</v>
      </c>
      <c r="H9" s="6">
        <v>2018</v>
      </c>
      <c r="I9" s="6">
        <v>2019</v>
      </c>
      <c r="J9" s="785"/>
    </row>
    <row r="10" spans="1:11" s="13" customFormat="1">
      <c r="A10" s="17">
        <v>1</v>
      </c>
      <c r="B10" s="25">
        <v>2</v>
      </c>
      <c r="C10" s="25">
        <v>3</v>
      </c>
      <c r="D10" s="17">
        <v>4</v>
      </c>
      <c r="E10" s="25">
        <v>5</v>
      </c>
      <c r="F10" s="151" t="s">
        <v>32</v>
      </c>
      <c r="G10" s="151">
        <v>7</v>
      </c>
      <c r="H10" s="151">
        <v>8</v>
      </c>
      <c r="I10" s="151">
        <v>9</v>
      </c>
      <c r="J10" s="359">
        <v>10</v>
      </c>
    </row>
    <row r="11" spans="1:11" ht="31.5">
      <c r="A11" s="251" t="s">
        <v>33</v>
      </c>
      <c r="B11" s="146" t="s">
        <v>186</v>
      </c>
      <c r="C11" s="147" t="s">
        <v>187</v>
      </c>
      <c r="D11" s="147">
        <v>1</v>
      </c>
      <c r="E11" s="147">
        <v>1400</v>
      </c>
      <c r="F11" s="256">
        <f>D11*E11</f>
        <v>1400</v>
      </c>
      <c r="G11" s="256">
        <v>1400</v>
      </c>
      <c r="H11" s="256">
        <v>0</v>
      </c>
      <c r="I11" s="256">
        <v>0</v>
      </c>
      <c r="J11" s="390">
        <v>3263</v>
      </c>
    </row>
    <row r="12" spans="1:11" ht="31.5">
      <c r="A12" s="251" t="s">
        <v>34</v>
      </c>
      <c r="B12" s="146" t="s">
        <v>188</v>
      </c>
      <c r="C12" s="147" t="s">
        <v>187</v>
      </c>
      <c r="D12" s="147">
        <v>1</v>
      </c>
      <c r="E12" s="147">
        <v>3600</v>
      </c>
      <c r="F12" s="256">
        <f t="shared" ref="F12:F21" si="0">D12*E12</f>
        <v>3600</v>
      </c>
      <c r="G12" s="256">
        <v>3600</v>
      </c>
      <c r="H12" s="256">
        <v>0</v>
      </c>
      <c r="I12" s="256">
        <v>0</v>
      </c>
      <c r="J12" s="390">
        <v>3263</v>
      </c>
    </row>
    <row r="13" spans="1:11" ht="47.25">
      <c r="A13" s="251" t="s">
        <v>36</v>
      </c>
      <c r="B13" s="146" t="s">
        <v>189</v>
      </c>
      <c r="C13" s="147" t="s">
        <v>190</v>
      </c>
      <c r="D13" s="147">
        <v>1</v>
      </c>
      <c r="E13" s="147">
        <v>6000</v>
      </c>
      <c r="F13" s="256">
        <f t="shared" si="0"/>
        <v>6000</v>
      </c>
      <c r="G13" s="256">
        <v>0</v>
      </c>
      <c r="H13" s="256">
        <v>6000</v>
      </c>
      <c r="I13" s="256">
        <v>0</v>
      </c>
      <c r="J13" s="390">
        <v>3263</v>
      </c>
    </row>
    <row r="14" spans="1:11" ht="31.5">
      <c r="A14" s="251" t="s">
        <v>38</v>
      </c>
      <c r="B14" s="146" t="s">
        <v>191</v>
      </c>
      <c r="C14" s="147" t="s">
        <v>187</v>
      </c>
      <c r="D14" s="147">
        <v>1</v>
      </c>
      <c r="E14" s="147">
        <v>7200</v>
      </c>
      <c r="F14" s="256">
        <f t="shared" si="0"/>
        <v>7200</v>
      </c>
      <c r="G14" s="256">
        <v>0</v>
      </c>
      <c r="H14" s="256">
        <v>7200</v>
      </c>
      <c r="I14" s="256">
        <v>0</v>
      </c>
      <c r="J14" s="390">
        <v>3263</v>
      </c>
    </row>
    <row r="15" spans="1:11">
      <c r="A15" s="251" t="s">
        <v>39</v>
      </c>
      <c r="B15" s="146" t="s">
        <v>192</v>
      </c>
      <c r="C15" s="147" t="s">
        <v>187</v>
      </c>
      <c r="D15" s="147">
        <v>1</v>
      </c>
      <c r="E15" s="147">
        <v>519</v>
      </c>
      <c r="F15" s="256">
        <f t="shared" si="0"/>
        <v>519</v>
      </c>
      <c r="G15" s="256">
        <v>0</v>
      </c>
      <c r="H15" s="256">
        <v>519</v>
      </c>
      <c r="I15" s="256">
        <v>0</v>
      </c>
      <c r="J15" s="390">
        <v>3263</v>
      </c>
    </row>
    <row r="16" spans="1:11" ht="31.5">
      <c r="A16" s="251" t="s">
        <v>40</v>
      </c>
      <c r="B16" s="146" t="s">
        <v>193</v>
      </c>
      <c r="C16" s="147" t="s">
        <v>194</v>
      </c>
      <c r="D16" s="147">
        <v>180</v>
      </c>
      <c r="E16" s="147">
        <v>20</v>
      </c>
      <c r="F16" s="256">
        <f t="shared" si="0"/>
        <v>3600</v>
      </c>
      <c r="G16" s="256">
        <v>0</v>
      </c>
      <c r="H16" s="256">
        <v>3600</v>
      </c>
      <c r="I16" s="256">
        <v>0</v>
      </c>
      <c r="J16" s="390">
        <v>3263</v>
      </c>
    </row>
    <row r="17" spans="1:10" ht="31.5">
      <c r="A17" s="251" t="s">
        <v>62</v>
      </c>
      <c r="B17" s="146" t="s">
        <v>195</v>
      </c>
      <c r="C17" s="147" t="s">
        <v>196</v>
      </c>
      <c r="D17" s="147">
        <v>1</v>
      </c>
      <c r="E17" s="147">
        <v>1500</v>
      </c>
      <c r="F17" s="256">
        <f t="shared" si="0"/>
        <v>1500</v>
      </c>
      <c r="G17" s="256">
        <v>0</v>
      </c>
      <c r="H17" s="256">
        <v>1500</v>
      </c>
      <c r="I17" s="256">
        <v>0</v>
      </c>
      <c r="J17" s="390">
        <v>3263</v>
      </c>
    </row>
    <row r="18" spans="1:10" ht="31.5">
      <c r="A18" s="251" t="s">
        <v>63</v>
      </c>
      <c r="B18" s="146" t="s">
        <v>197</v>
      </c>
      <c r="C18" s="147" t="s">
        <v>187</v>
      </c>
      <c r="D18" s="257">
        <v>1</v>
      </c>
      <c r="E18" s="257">
        <v>8000</v>
      </c>
      <c r="F18" s="258">
        <f t="shared" si="0"/>
        <v>8000</v>
      </c>
      <c r="G18" s="258">
        <v>0</v>
      </c>
      <c r="H18" s="258">
        <v>8000</v>
      </c>
      <c r="I18" s="258">
        <v>0</v>
      </c>
      <c r="J18" s="390">
        <v>3263</v>
      </c>
    </row>
    <row r="19" spans="1:10" ht="31.5">
      <c r="A19" s="251" t="s">
        <v>64</v>
      </c>
      <c r="B19" s="146" t="s">
        <v>198</v>
      </c>
      <c r="C19" s="147" t="s">
        <v>187</v>
      </c>
      <c r="D19" s="147">
        <v>30</v>
      </c>
      <c r="E19" s="147">
        <v>100</v>
      </c>
      <c r="F19" s="256">
        <f t="shared" si="0"/>
        <v>3000</v>
      </c>
      <c r="G19" s="256">
        <v>0</v>
      </c>
      <c r="H19" s="256">
        <v>3000</v>
      </c>
      <c r="I19" s="256">
        <v>0</v>
      </c>
      <c r="J19" s="390">
        <v>3263</v>
      </c>
    </row>
    <row r="20" spans="1:10" ht="31.5">
      <c r="A20" s="251" t="s">
        <v>107</v>
      </c>
      <c r="B20" s="146" t="s">
        <v>199</v>
      </c>
      <c r="C20" s="147" t="s">
        <v>200</v>
      </c>
      <c r="D20" s="147">
        <v>900</v>
      </c>
      <c r="E20" s="147">
        <v>2.4300000000000002</v>
      </c>
      <c r="F20" s="256">
        <f t="shared" si="0"/>
        <v>2187</v>
      </c>
      <c r="G20" s="256">
        <v>0</v>
      </c>
      <c r="H20" s="256">
        <v>2187</v>
      </c>
      <c r="I20" s="256">
        <v>0</v>
      </c>
      <c r="J20" s="390">
        <v>3263</v>
      </c>
    </row>
    <row r="21" spans="1:10">
      <c r="A21" s="251" t="s">
        <v>109</v>
      </c>
      <c r="B21" s="146" t="s">
        <v>201</v>
      </c>
      <c r="C21" s="147" t="s">
        <v>202</v>
      </c>
      <c r="D21" s="147">
        <v>3426</v>
      </c>
      <c r="E21" s="147">
        <v>7.32</v>
      </c>
      <c r="F21" s="256">
        <f t="shared" si="0"/>
        <v>25078</v>
      </c>
      <c r="G21" s="256">
        <v>6470.88</v>
      </c>
      <c r="H21" s="256">
        <v>18607</v>
      </c>
      <c r="I21" s="256">
        <v>0</v>
      </c>
      <c r="J21" s="390">
        <v>3263</v>
      </c>
    </row>
    <row r="22" spans="1:10" ht="31.5">
      <c r="A22" s="251" t="s">
        <v>112</v>
      </c>
      <c r="B22" s="146" t="s">
        <v>203</v>
      </c>
      <c r="C22" s="147"/>
      <c r="D22" s="147"/>
      <c r="E22" s="147"/>
      <c r="F22" s="256">
        <v>5915.98</v>
      </c>
      <c r="G22" s="256">
        <v>1526.48</v>
      </c>
      <c r="H22" s="256">
        <v>4389.5</v>
      </c>
      <c r="I22" s="256">
        <v>0</v>
      </c>
      <c r="J22" s="390">
        <v>3263</v>
      </c>
    </row>
    <row r="23" spans="1:10">
      <c r="A23" s="126"/>
      <c r="B23" s="793" t="s">
        <v>41</v>
      </c>
      <c r="C23" s="793"/>
      <c r="D23" s="793"/>
      <c r="E23" s="793"/>
      <c r="F23" s="7">
        <f>SUM(F11:F22)</f>
        <v>68000</v>
      </c>
      <c r="G23" s="7">
        <f>SUM(G11:G22)</f>
        <v>12997</v>
      </c>
      <c r="H23" s="7">
        <f>SUM(H11:H22)</f>
        <v>55003</v>
      </c>
      <c r="I23" s="7">
        <f>SUM(I11:I19)</f>
        <v>0</v>
      </c>
      <c r="J23" s="360"/>
    </row>
  </sheetData>
  <mergeCells count="17">
    <mergeCell ref="B23:E23"/>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K30"/>
  <sheetViews>
    <sheetView topLeftCell="A7" workbookViewId="0">
      <selection activeCell="J26" sqref="J26"/>
    </sheetView>
  </sheetViews>
  <sheetFormatPr defaultRowHeight="15.75"/>
  <cols>
    <col min="1" max="1" width="5" style="1" customWidth="1"/>
    <col min="2" max="2" width="48.85546875" style="1" customWidth="1"/>
    <col min="3" max="3" width="12.85546875" style="1" customWidth="1"/>
    <col min="4" max="4" width="13.28515625" style="1" customWidth="1"/>
    <col min="5" max="5" width="18.42578125" style="1" customWidth="1"/>
    <col min="6" max="6" width="13.42578125" style="1" customWidth="1"/>
    <col min="7" max="7" width="7.85546875" style="1" bestFit="1" customWidth="1"/>
    <col min="8" max="8" width="9" style="1" bestFit="1" customWidth="1"/>
    <col min="9" max="9" width="5.85546875" style="1" bestFit="1" customWidth="1"/>
    <col min="10" max="10" width="47" style="361" customWidth="1"/>
    <col min="11" max="16384" width="9.140625" style="1"/>
  </cols>
  <sheetData>
    <row r="1" spans="1:11">
      <c r="J1" s="356" t="s">
        <v>1312</v>
      </c>
      <c r="K1" s="2"/>
    </row>
    <row r="2" spans="1:11">
      <c r="A2" s="791" t="s">
        <v>18</v>
      </c>
      <c r="B2" s="791"/>
      <c r="C2" s="812" t="s">
        <v>184</v>
      </c>
      <c r="D2" s="812"/>
      <c r="E2" s="812"/>
      <c r="F2" s="213"/>
      <c r="G2" s="213"/>
      <c r="H2" s="213"/>
      <c r="I2" s="213"/>
      <c r="J2" s="357"/>
    </row>
    <row r="3" spans="1:11">
      <c r="A3" s="789" t="s">
        <v>20</v>
      </c>
      <c r="B3" s="790"/>
      <c r="C3" s="812" t="s">
        <v>184</v>
      </c>
      <c r="D3" s="812"/>
      <c r="E3" s="812"/>
      <c r="F3" s="213"/>
      <c r="G3" s="213"/>
      <c r="H3" s="213"/>
      <c r="I3" s="213"/>
      <c r="J3" s="357"/>
    </row>
    <row r="4" spans="1:11">
      <c r="A4" s="791" t="s">
        <v>21</v>
      </c>
      <c r="B4" s="791"/>
      <c r="C4" s="813" t="s">
        <v>4</v>
      </c>
      <c r="D4" s="813"/>
      <c r="E4" s="813"/>
      <c r="F4" s="213"/>
      <c r="G4" s="213"/>
      <c r="H4" s="213"/>
      <c r="I4" s="213"/>
      <c r="J4" s="357"/>
    </row>
    <row r="5" spans="1:11">
      <c r="A5" s="808" t="s">
        <v>204</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358" t="s">
        <v>13</v>
      </c>
      <c r="K7" s="2"/>
    </row>
    <row r="8" spans="1:11" s="5" customFormat="1" ht="39" customHeight="1">
      <c r="A8" s="796" t="s">
        <v>24</v>
      </c>
      <c r="B8" s="796" t="s">
        <v>25</v>
      </c>
      <c r="C8" s="796" t="s">
        <v>26</v>
      </c>
      <c r="D8" s="796" t="s">
        <v>27</v>
      </c>
      <c r="E8" s="796" t="s">
        <v>28</v>
      </c>
      <c r="F8" s="796" t="s">
        <v>29</v>
      </c>
      <c r="G8" s="798" t="s">
        <v>30</v>
      </c>
      <c r="H8" s="799"/>
      <c r="I8" s="800"/>
      <c r="J8" s="784" t="s">
        <v>1433</v>
      </c>
    </row>
    <row r="9" spans="1:11" s="5" customFormat="1">
      <c r="A9" s="797"/>
      <c r="B9" s="797"/>
      <c r="C9" s="797"/>
      <c r="D9" s="797"/>
      <c r="E9" s="797"/>
      <c r="F9" s="797"/>
      <c r="G9" s="6">
        <v>2107</v>
      </c>
      <c r="H9" s="6">
        <v>2018</v>
      </c>
      <c r="I9" s="6">
        <v>2019</v>
      </c>
      <c r="J9" s="785"/>
    </row>
    <row r="10" spans="1:11" s="13" customFormat="1">
      <c r="A10" s="17">
        <v>1</v>
      </c>
      <c r="B10" s="25">
        <v>2</v>
      </c>
      <c r="C10" s="25">
        <v>3</v>
      </c>
      <c r="D10" s="17">
        <v>4</v>
      </c>
      <c r="E10" s="25">
        <v>5</v>
      </c>
      <c r="F10" s="151" t="s">
        <v>32</v>
      </c>
      <c r="G10" s="151">
        <v>7</v>
      </c>
      <c r="H10" s="151">
        <v>8</v>
      </c>
      <c r="I10" s="151">
        <v>9</v>
      </c>
      <c r="J10" s="359">
        <v>10</v>
      </c>
    </row>
    <row r="11" spans="1:11">
      <c r="A11" s="251" t="s">
        <v>33</v>
      </c>
      <c r="B11" s="146" t="s">
        <v>205</v>
      </c>
      <c r="C11" s="147" t="s">
        <v>194</v>
      </c>
      <c r="D11" s="147">
        <v>210</v>
      </c>
      <c r="E11" s="147">
        <v>60</v>
      </c>
      <c r="F11" s="256">
        <f t="shared" ref="F11:F29" si="0">D11*E11</f>
        <v>12600</v>
      </c>
      <c r="G11" s="256">
        <v>0</v>
      </c>
      <c r="H11" s="256">
        <v>12600</v>
      </c>
      <c r="I11" s="256">
        <v>0</v>
      </c>
      <c r="J11" s="390">
        <v>3263</v>
      </c>
    </row>
    <row r="12" spans="1:11">
      <c r="A12" s="251" t="s">
        <v>34</v>
      </c>
      <c r="B12" s="146" t="s">
        <v>206</v>
      </c>
      <c r="C12" s="147" t="s">
        <v>96</v>
      </c>
      <c r="D12" s="147">
        <v>4</v>
      </c>
      <c r="E12" s="147">
        <v>600</v>
      </c>
      <c r="F12" s="256">
        <f t="shared" si="0"/>
        <v>2400</v>
      </c>
      <c r="G12" s="256">
        <v>0</v>
      </c>
      <c r="H12" s="256">
        <v>2400</v>
      </c>
      <c r="I12" s="256">
        <v>0</v>
      </c>
      <c r="J12" s="390">
        <v>3263</v>
      </c>
    </row>
    <row r="13" spans="1:11" ht="31.5">
      <c r="A13" s="251" t="s">
        <v>36</v>
      </c>
      <c r="B13" s="146" t="s">
        <v>207</v>
      </c>
      <c r="C13" s="147" t="s">
        <v>208</v>
      </c>
      <c r="D13" s="147">
        <v>600</v>
      </c>
      <c r="E13" s="147">
        <v>5</v>
      </c>
      <c r="F13" s="256">
        <f t="shared" si="0"/>
        <v>3000</v>
      </c>
      <c r="G13" s="256">
        <v>0</v>
      </c>
      <c r="H13" s="256">
        <v>3000</v>
      </c>
      <c r="I13" s="256">
        <v>0</v>
      </c>
      <c r="J13" s="390">
        <v>3263</v>
      </c>
    </row>
    <row r="14" spans="1:11" ht="31.5">
      <c r="A14" s="251" t="s">
        <v>38</v>
      </c>
      <c r="B14" s="146" t="s">
        <v>209</v>
      </c>
      <c r="C14" s="147" t="s">
        <v>208</v>
      </c>
      <c r="D14" s="147">
        <v>300</v>
      </c>
      <c r="E14" s="147">
        <v>10</v>
      </c>
      <c r="F14" s="256">
        <f t="shared" si="0"/>
        <v>3000</v>
      </c>
      <c r="G14" s="256">
        <v>0</v>
      </c>
      <c r="H14" s="256">
        <v>3000</v>
      </c>
      <c r="I14" s="256">
        <v>0</v>
      </c>
      <c r="J14" s="390">
        <v>3263</v>
      </c>
    </row>
    <row r="15" spans="1:11" ht="31.5">
      <c r="A15" s="251" t="s">
        <v>39</v>
      </c>
      <c r="B15" s="146" t="s">
        <v>210</v>
      </c>
      <c r="C15" s="147" t="s">
        <v>208</v>
      </c>
      <c r="D15" s="147">
        <v>100</v>
      </c>
      <c r="E15" s="147">
        <v>15</v>
      </c>
      <c r="F15" s="256">
        <f t="shared" si="0"/>
        <v>1500</v>
      </c>
      <c r="G15" s="256">
        <v>0</v>
      </c>
      <c r="H15" s="256">
        <v>1500</v>
      </c>
      <c r="I15" s="256">
        <v>0</v>
      </c>
      <c r="J15" s="390">
        <v>3263</v>
      </c>
    </row>
    <row r="16" spans="1:11">
      <c r="A16" s="464"/>
      <c r="B16" s="828" t="s">
        <v>211</v>
      </c>
      <c r="C16" s="829"/>
      <c r="D16" s="829"/>
      <c r="E16" s="829"/>
      <c r="F16" s="829"/>
      <c r="G16" s="829"/>
      <c r="H16" s="829"/>
      <c r="I16" s="829"/>
      <c r="J16" s="830"/>
    </row>
    <row r="17" spans="1:10">
      <c r="A17" s="251" t="s">
        <v>40</v>
      </c>
      <c r="B17" s="146" t="s">
        <v>212</v>
      </c>
      <c r="C17" s="147" t="s">
        <v>208</v>
      </c>
      <c r="D17" s="147">
        <v>150</v>
      </c>
      <c r="E17" s="147">
        <v>19</v>
      </c>
      <c r="F17" s="256">
        <f t="shared" si="0"/>
        <v>2850</v>
      </c>
      <c r="G17" s="145">
        <v>0</v>
      </c>
      <c r="H17" s="256">
        <v>2850</v>
      </c>
      <c r="I17" s="145">
        <v>0</v>
      </c>
      <c r="J17" s="390">
        <v>3263</v>
      </c>
    </row>
    <row r="18" spans="1:10">
      <c r="A18" s="251" t="s">
        <v>62</v>
      </c>
      <c r="B18" s="146" t="s">
        <v>213</v>
      </c>
      <c r="C18" s="147" t="s">
        <v>187</v>
      </c>
      <c r="D18" s="147">
        <v>1</v>
      </c>
      <c r="E18" s="147">
        <v>2175</v>
      </c>
      <c r="F18" s="256">
        <f t="shared" si="0"/>
        <v>2175</v>
      </c>
      <c r="G18" s="145">
        <v>0</v>
      </c>
      <c r="H18" s="256">
        <v>2175</v>
      </c>
      <c r="I18" s="145">
        <v>0</v>
      </c>
      <c r="J18" s="390">
        <v>3263</v>
      </c>
    </row>
    <row r="19" spans="1:10" ht="31.5">
      <c r="A19" s="251" t="s">
        <v>63</v>
      </c>
      <c r="B19" s="146" t="s">
        <v>214</v>
      </c>
      <c r="C19" s="147" t="s">
        <v>187</v>
      </c>
      <c r="D19" s="257">
        <v>1</v>
      </c>
      <c r="E19" s="257">
        <v>1000</v>
      </c>
      <c r="F19" s="256">
        <f t="shared" si="0"/>
        <v>1000</v>
      </c>
      <c r="G19" s="224">
        <v>0</v>
      </c>
      <c r="H19" s="258">
        <v>1000</v>
      </c>
      <c r="I19" s="224">
        <v>0</v>
      </c>
      <c r="J19" s="390">
        <v>3263</v>
      </c>
    </row>
    <row r="20" spans="1:10">
      <c r="A20" s="464"/>
      <c r="B20" s="828" t="s">
        <v>215</v>
      </c>
      <c r="C20" s="829"/>
      <c r="D20" s="829"/>
      <c r="E20" s="829"/>
      <c r="F20" s="829"/>
      <c r="G20" s="829"/>
      <c r="H20" s="465"/>
      <c r="I20" s="799"/>
      <c r="J20" s="800"/>
    </row>
    <row r="21" spans="1:10">
      <c r="A21" s="251" t="s">
        <v>64</v>
      </c>
      <c r="B21" s="146" t="s">
        <v>212</v>
      </c>
      <c r="C21" s="147" t="s">
        <v>208</v>
      </c>
      <c r="D21" s="147">
        <v>120</v>
      </c>
      <c r="E21" s="147">
        <v>20</v>
      </c>
      <c r="F21" s="256">
        <f t="shared" ref="F21:F27" si="1">D21*E21</f>
        <v>2400</v>
      </c>
      <c r="G21" s="145">
        <v>0</v>
      </c>
      <c r="H21" s="256">
        <v>2400</v>
      </c>
      <c r="I21" s="145">
        <v>0</v>
      </c>
      <c r="J21" s="390">
        <v>3263</v>
      </c>
    </row>
    <row r="22" spans="1:10">
      <c r="A22" s="251" t="s">
        <v>107</v>
      </c>
      <c r="B22" s="146" t="s">
        <v>213</v>
      </c>
      <c r="C22" s="147" t="s">
        <v>187</v>
      </c>
      <c r="D22" s="147">
        <v>1</v>
      </c>
      <c r="E22" s="147">
        <v>2175</v>
      </c>
      <c r="F22" s="256">
        <f t="shared" si="1"/>
        <v>2175</v>
      </c>
      <c r="G22" s="145">
        <v>0</v>
      </c>
      <c r="H22" s="256">
        <v>2175</v>
      </c>
      <c r="I22" s="145">
        <v>0</v>
      </c>
      <c r="J22" s="390">
        <v>3263</v>
      </c>
    </row>
    <row r="23" spans="1:10" ht="31.5">
      <c r="A23" s="251" t="s">
        <v>109</v>
      </c>
      <c r="B23" s="146" t="s">
        <v>214</v>
      </c>
      <c r="C23" s="147" t="s">
        <v>187</v>
      </c>
      <c r="D23" s="257">
        <v>1</v>
      </c>
      <c r="E23" s="257">
        <v>1000</v>
      </c>
      <c r="F23" s="256">
        <f t="shared" si="1"/>
        <v>1000</v>
      </c>
      <c r="G23" s="224">
        <v>0</v>
      </c>
      <c r="H23" s="258">
        <v>1000</v>
      </c>
      <c r="I23" s="224">
        <v>0</v>
      </c>
      <c r="J23" s="390">
        <v>3263</v>
      </c>
    </row>
    <row r="24" spans="1:10">
      <c r="A24" s="251" t="s">
        <v>112</v>
      </c>
      <c r="B24" s="146" t="s">
        <v>216</v>
      </c>
      <c r="C24" s="147" t="s">
        <v>96</v>
      </c>
      <c r="D24" s="147">
        <v>1</v>
      </c>
      <c r="E24" s="147">
        <v>702</v>
      </c>
      <c r="F24" s="256">
        <f t="shared" si="1"/>
        <v>702</v>
      </c>
      <c r="G24" s="145">
        <v>0</v>
      </c>
      <c r="H24" s="256">
        <v>702</v>
      </c>
      <c r="I24" s="145">
        <v>0</v>
      </c>
      <c r="J24" s="390">
        <v>3263</v>
      </c>
    </row>
    <row r="25" spans="1:10">
      <c r="A25" s="251" t="s">
        <v>114</v>
      </c>
      <c r="B25" s="146" t="s">
        <v>217</v>
      </c>
      <c r="C25" s="147" t="s">
        <v>218</v>
      </c>
      <c r="D25" s="147">
        <v>1</v>
      </c>
      <c r="E25" s="147">
        <v>216</v>
      </c>
      <c r="F25" s="256">
        <f t="shared" si="1"/>
        <v>216</v>
      </c>
      <c r="G25" s="145">
        <v>0</v>
      </c>
      <c r="H25" s="256">
        <v>216</v>
      </c>
      <c r="I25" s="145">
        <v>0</v>
      </c>
      <c r="J25" s="390">
        <v>3263</v>
      </c>
    </row>
    <row r="26" spans="1:10" ht="31.5">
      <c r="A26" s="251" t="s">
        <v>116</v>
      </c>
      <c r="B26" s="146" t="s">
        <v>219</v>
      </c>
      <c r="C26" s="147" t="s">
        <v>196</v>
      </c>
      <c r="D26" s="147">
        <v>120</v>
      </c>
      <c r="E26" s="147">
        <v>4</v>
      </c>
      <c r="F26" s="256">
        <f t="shared" si="1"/>
        <v>480</v>
      </c>
      <c r="G26" s="145">
        <v>0</v>
      </c>
      <c r="H26" s="256">
        <v>480</v>
      </c>
      <c r="I26" s="145">
        <v>0</v>
      </c>
      <c r="J26" s="390">
        <v>3263</v>
      </c>
    </row>
    <row r="27" spans="1:10">
      <c r="A27" s="251" t="s">
        <v>118</v>
      </c>
      <c r="B27" s="146" t="s">
        <v>220</v>
      </c>
      <c r="C27" s="147" t="s">
        <v>218</v>
      </c>
      <c r="D27" s="147">
        <v>100</v>
      </c>
      <c r="E27" s="147">
        <v>5</v>
      </c>
      <c r="F27" s="256">
        <f t="shared" si="1"/>
        <v>500</v>
      </c>
      <c r="G27" s="145">
        <v>0</v>
      </c>
      <c r="H27" s="256">
        <v>500</v>
      </c>
      <c r="I27" s="145">
        <v>0</v>
      </c>
      <c r="J27" s="390">
        <v>3263</v>
      </c>
    </row>
    <row r="28" spans="1:10">
      <c r="A28" s="251" t="s">
        <v>120</v>
      </c>
      <c r="B28" s="146" t="s">
        <v>201</v>
      </c>
      <c r="C28" s="147" t="s">
        <v>202</v>
      </c>
      <c r="D28" s="147">
        <v>1404</v>
      </c>
      <c r="E28" s="147">
        <v>7.32</v>
      </c>
      <c r="F28" s="256">
        <f t="shared" si="0"/>
        <v>10277</v>
      </c>
      <c r="G28" s="256">
        <v>3235.44</v>
      </c>
      <c r="H28" s="256">
        <v>7041.84</v>
      </c>
      <c r="I28" s="145">
        <v>0</v>
      </c>
      <c r="J28" s="390">
        <v>3263</v>
      </c>
    </row>
    <row r="29" spans="1:10" ht="31.5">
      <c r="A29" s="251" t="s">
        <v>122</v>
      </c>
      <c r="B29" s="146" t="s">
        <v>203</v>
      </c>
      <c r="C29" s="127"/>
      <c r="D29" s="127">
        <v>1</v>
      </c>
      <c r="E29" s="127">
        <v>2425</v>
      </c>
      <c r="F29" s="256">
        <f t="shared" si="0"/>
        <v>2425</v>
      </c>
      <c r="G29" s="256">
        <v>765</v>
      </c>
      <c r="H29" s="256">
        <v>1660</v>
      </c>
      <c r="I29" s="145">
        <v>0</v>
      </c>
      <c r="J29" s="390">
        <v>3263</v>
      </c>
    </row>
    <row r="30" spans="1:10">
      <c r="A30" s="126"/>
      <c r="B30" s="793" t="s">
        <v>41</v>
      </c>
      <c r="C30" s="793"/>
      <c r="D30" s="793"/>
      <c r="E30" s="793"/>
      <c r="F30" s="7">
        <f>SUM(F11:F29)</f>
        <v>48700</v>
      </c>
      <c r="G30" s="7">
        <f>SUM(G11:G29)</f>
        <v>4000</v>
      </c>
      <c r="H30" s="7">
        <f>SUM(H11:H29)</f>
        <v>44700</v>
      </c>
      <c r="I30" s="7">
        <f>SUM(I11:I20)</f>
        <v>0</v>
      </c>
      <c r="J30" s="360"/>
    </row>
  </sheetData>
  <mergeCells count="20">
    <mergeCell ref="B16:J16"/>
    <mergeCell ref="B20:G20"/>
    <mergeCell ref="I20:J20"/>
    <mergeCell ref="B30:E3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2"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2:J13"/>
  <sheetViews>
    <sheetView zoomScale="80" zoomScaleNormal="80" workbookViewId="0">
      <selection sqref="A1:XFD15"/>
    </sheetView>
  </sheetViews>
  <sheetFormatPr defaultRowHeight="15.75"/>
  <cols>
    <col min="1" max="1" width="8.28515625" style="259" bestFit="1" customWidth="1"/>
    <col min="2" max="2" width="55.5703125" style="259" customWidth="1"/>
    <col min="3" max="3" width="20.85546875" style="259" bestFit="1" customWidth="1"/>
    <col min="4" max="4" width="8.5703125" style="259" customWidth="1"/>
    <col min="5" max="5" width="28.28515625" style="259" bestFit="1" customWidth="1"/>
    <col min="6" max="6" width="13.28515625" style="259" customWidth="1"/>
    <col min="7" max="7" width="6.28515625" style="259" bestFit="1" customWidth="1"/>
    <col min="8" max="8" width="9.42578125" style="259" bestFit="1" customWidth="1"/>
    <col min="9" max="9" width="6.28515625" style="259" bestFit="1" customWidth="1"/>
    <col min="10" max="10" width="48.7109375" style="259" customWidth="1"/>
    <col min="11" max="16384" width="9.140625" style="259"/>
  </cols>
  <sheetData>
    <row r="2" spans="1:10">
      <c r="A2" s="1"/>
      <c r="B2" s="1"/>
      <c r="C2" s="1"/>
      <c r="D2" s="1"/>
      <c r="E2" s="1"/>
      <c r="F2" s="1"/>
      <c r="G2" s="1"/>
      <c r="H2" s="1"/>
      <c r="I2" s="1"/>
      <c r="J2" s="212" t="s">
        <v>1476</v>
      </c>
    </row>
    <row r="3" spans="1:10">
      <c r="A3" s="791" t="s">
        <v>18</v>
      </c>
      <c r="B3" s="791"/>
      <c r="C3" s="812" t="s">
        <v>5</v>
      </c>
      <c r="D3" s="812"/>
      <c r="E3" s="812"/>
      <c r="F3" s="213"/>
      <c r="G3" s="213"/>
      <c r="H3" s="213"/>
      <c r="I3" s="213"/>
      <c r="J3" s="213"/>
    </row>
    <row r="4" spans="1:10">
      <c r="A4" s="789" t="s">
        <v>20</v>
      </c>
      <c r="B4" s="790"/>
      <c r="C4" s="813" t="s">
        <v>5</v>
      </c>
      <c r="D4" s="813"/>
      <c r="E4" s="813"/>
      <c r="F4" s="213"/>
      <c r="G4" s="213"/>
      <c r="H4" s="213"/>
      <c r="I4" s="213"/>
      <c r="J4" s="209"/>
    </row>
    <row r="5" spans="1:10">
      <c r="A5" s="791" t="s">
        <v>21</v>
      </c>
      <c r="B5" s="791"/>
      <c r="C5" s="813" t="s">
        <v>5</v>
      </c>
      <c r="D5" s="813"/>
      <c r="E5" s="813"/>
      <c r="F5" s="213"/>
      <c r="G5" s="213"/>
      <c r="H5" s="213"/>
      <c r="I5" s="213"/>
      <c r="J5" s="213"/>
    </row>
    <row r="6" spans="1:10">
      <c r="A6" s="808" t="s">
        <v>1477</v>
      </c>
      <c r="B6" s="808"/>
      <c r="C6" s="808"/>
      <c r="D6" s="808"/>
      <c r="E6" s="808"/>
      <c r="F6" s="808"/>
      <c r="G6" s="808"/>
      <c r="H6" s="808"/>
      <c r="I6" s="808"/>
      <c r="J6" s="808"/>
    </row>
    <row r="7" spans="1:10">
      <c r="A7" s="795" t="s">
        <v>23</v>
      </c>
      <c r="B7" s="795"/>
      <c r="C7" s="795"/>
      <c r="D7" s="795"/>
      <c r="E7" s="795"/>
      <c r="F7" s="795"/>
      <c r="G7" s="795"/>
      <c r="H7" s="795"/>
      <c r="I7" s="795"/>
      <c r="J7" s="795"/>
    </row>
    <row r="8" spans="1:10">
      <c r="A8" s="3"/>
      <c r="B8" s="3"/>
      <c r="C8" s="3"/>
      <c r="D8" s="3"/>
      <c r="E8" s="3"/>
      <c r="F8" s="3"/>
      <c r="G8" s="3"/>
      <c r="H8" s="3"/>
      <c r="I8" s="3"/>
      <c r="J8" s="4" t="s">
        <v>13</v>
      </c>
    </row>
    <row r="9" spans="1:10">
      <c r="A9" s="796" t="s">
        <v>24</v>
      </c>
      <c r="B9" s="796" t="s">
        <v>25</v>
      </c>
      <c r="C9" s="796" t="s">
        <v>26</v>
      </c>
      <c r="D9" s="810" t="s">
        <v>27</v>
      </c>
      <c r="E9" s="796" t="s">
        <v>28</v>
      </c>
      <c r="F9" s="796" t="s">
        <v>29</v>
      </c>
      <c r="G9" s="798" t="s">
        <v>30</v>
      </c>
      <c r="H9" s="799"/>
      <c r="I9" s="800"/>
      <c r="J9" s="796" t="s">
        <v>31</v>
      </c>
    </row>
    <row r="10" spans="1:10">
      <c r="A10" s="797"/>
      <c r="B10" s="797"/>
      <c r="C10" s="797"/>
      <c r="D10" s="811"/>
      <c r="E10" s="797"/>
      <c r="F10" s="797"/>
      <c r="G10" s="470">
        <v>2107</v>
      </c>
      <c r="H10" s="470">
        <v>2018</v>
      </c>
      <c r="I10" s="470">
        <v>2019</v>
      </c>
      <c r="J10" s="797"/>
    </row>
    <row r="11" spans="1:10">
      <c r="A11" s="17">
        <v>1</v>
      </c>
      <c r="B11" s="25">
        <v>2</v>
      </c>
      <c r="C11" s="25">
        <v>3</v>
      </c>
      <c r="D11" s="17">
        <v>4</v>
      </c>
      <c r="E11" s="25">
        <v>5</v>
      </c>
      <c r="F11" s="151" t="s">
        <v>32</v>
      </c>
      <c r="G11" s="151">
        <v>7</v>
      </c>
      <c r="H11" s="151">
        <v>8</v>
      </c>
      <c r="I11" s="151">
        <v>9</v>
      </c>
      <c r="J11" s="25">
        <v>10</v>
      </c>
    </row>
    <row r="12" spans="1:10" ht="47.25">
      <c r="A12" s="251" t="s">
        <v>33</v>
      </c>
      <c r="B12" s="254" t="s">
        <v>1477</v>
      </c>
      <c r="C12" s="23" t="s">
        <v>1478</v>
      </c>
      <c r="D12" s="23">
        <v>1</v>
      </c>
      <c r="E12" s="23">
        <v>49086</v>
      </c>
      <c r="F12" s="501">
        <v>49086</v>
      </c>
      <c r="G12" s="501">
        <v>0</v>
      </c>
      <c r="H12" s="501">
        <v>49086</v>
      </c>
      <c r="I12" s="501">
        <v>0</v>
      </c>
      <c r="J12" s="415" t="s">
        <v>257</v>
      </c>
    </row>
    <row r="13" spans="1:10">
      <c r="A13" s="126"/>
      <c r="B13" s="793" t="s">
        <v>41</v>
      </c>
      <c r="C13" s="793"/>
      <c r="D13" s="793"/>
      <c r="E13" s="793"/>
      <c r="F13" s="171">
        <f>SUM(F12:F12)</f>
        <v>49086</v>
      </c>
      <c r="G13" s="171">
        <f>SUM(G12:G12)</f>
        <v>0</v>
      </c>
      <c r="H13" s="171">
        <f>SUM(H12:H12)</f>
        <v>49086</v>
      </c>
      <c r="I13" s="171">
        <f>SUM(I12:I12)</f>
        <v>0</v>
      </c>
      <c r="J13" s="126"/>
    </row>
  </sheetData>
  <mergeCells count="17">
    <mergeCell ref="B13:E1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J14"/>
  <sheetViews>
    <sheetView zoomScale="90" zoomScaleNormal="90" workbookViewId="0">
      <selection activeCell="H3" sqref="H3:J4"/>
    </sheetView>
  </sheetViews>
  <sheetFormatPr defaultRowHeight="15.75"/>
  <cols>
    <col min="1" max="1" width="13.5703125" style="1" customWidth="1"/>
    <col min="2" max="2" width="94.7109375" style="1" customWidth="1"/>
    <col min="3" max="3" width="14" style="1" customWidth="1"/>
    <col min="4" max="4" width="8.85546875" style="1" customWidth="1"/>
    <col min="5" max="5" width="15.42578125" style="1" customWidth="1"/>
    <col min="6" max="6" width="14" style="1" customWidth="1"/>
    <col min="7" max="7" width="5.7109375" style="1" bestFit="1" customWidth="1"/>
    <col min="8" max="8" width="17.140625" style="1" customWidth="1"/>
    <col min="9" max="9" width="5.7109375" style="1" bestFit="1" customWidth="1"/>
    <col min="10" max="10" width="16.5703125" style="1" customWidth="1"/>
    <col min="11" max="16384" width="9.140625" style="1"/>
  </cols>
  <sheetData>
    <row r="2" spans="1:10">
      <c r="F2" s="214"/>
      <c r="J2" s="212" t="s">
        <v>1296</v>
      </c>
    </row>
    <row r="3" spans="1:10">
      <c r="A3" s="791" t="s">
        <v>18</v>
      </c>
      <c r="B3" s="791"/>
      <c r="C3" s="791" t="s">
        <v>42</v>
      </c>
      <c r="D3" s="791"/>
      <c r="E3" s="791"/>
      <c r="F3" s="215"/>
      <c r="G3" s="213"/>
      <c r="H3" s="780" t="s">
        <v>1986</v>
      </c>
      <c r="I3" s="780"/>
      <c r="J3" s="780"/>
    </row>
    <row r="4" spans="1:10">
      <c r="A4" s="789" t="s">
        <v>20</v>
      </c>
      <c r="B4" s="790"/>
      <c r="C4" s="791" t="s">
        <v>43</v>
      </c>
      <c r="D4" s="791"/>
      <c r="E4" s="791"/>
      <c r="F4" s="215"/>
      <c r="G4" s="213"/>
      <c r="H4" s="780"/>
      <c r="I4" s="780"/>
      <c r="J4" s="780"/>
    </row>
    <row r="5" spans="1:10">
      <c r="A5" s="791" t="s">
        <v>21</v>
      </c>
      <c r="B5" s="791"/>
      <c r="C5" s="792" t="s">
        <v>0</v>
      </c>
      <c r="D5" s="792"/>
      <c r="E5" s="792"/>
      <c r="F5" s="215"/>
      <c r="G5" s="213"/>
      <c r="H5" s="213"/>
      <c r="I5" s="213"/>
      <c r="J5" s="213"/>
    </row>
    <row r="6" spans="1:10">
      <c r="A6" s="794" t="s">
        <v>1459</v>
      </c>
      <c r="B6" s="794"/>
      <c r="C6" s="794"/>
      <c r="D6" s="794"/>
      <c r="E6" s="794"/>
      <c r="F6" s="794"/>
      <c r="G6" s="794"/>
      <c r="H6" s="794"/>
      <c r="I6" s="794"/>
      <c r="J6" s="794"/>
    </row>
    <row r="7" spans="1:10">
      <c r="A7" s="795" t="s">
        <v>23</v>
      </c>
      <c r="B7" s="795"/>
      <c r="C7" s="795"/>
      <c r="D7" s="795"/>
      <c r="E7" s="795"/>
      <c r="F7" s="795"/>
      <c r="G7" s="795"/>
      <c r="H7" s="795"/>
      <c r="I7" s="795"/>
      <c r="J7" s="795"/>
    </row>
    <row r="8" spans="1:10">
      <c r="A8" s="630"/>
      <c r="B8" s="630"/>
      <c r="C8" s="630"/>
      <c r="D8" s="630"/>
      <c r="E8" s="630"/>
      <c r="F8" s="630"/>
      <c r="G8" s="630"/>
      <c r="H8" s="630"/>
      <c r="I8" s="630"/>
      <c r="J8" s="657" t="s">
        <v>13</v>
      </c>
    </row>
    <row r="9" spans="1:10">
      <c r="A9" s="796" t="s">
        <v>24</v>
      </c>
      <c r="B9" s="796" t="s">
        <v>25</v>
      </c>
      <c r="C9" s="796" t="s">
        <v>26</v>
      </c>
      <c r="D9" s="796" t="s">
        <v>27</v>
      </c>
      <c r="E9" s="796" t="s">
        <v>28</v>
      </c>
      <c r="F9" s="796" t="s">
        <v>29</v>
      </c>
      <c r="G9" s="798" t="s">
        <v>30</v>
      </c>
      <c r="H9" s="799"/>
      <c r="I9" s="800"/>
      <c r="J9" s="796" t="s">
        <v>1415</v>
      </c>
    </row>
    <row r="10" spans="1:10" ht="50.25" customHeight="1">
      <c r="A10" s="797"/>
      <c r="B10" s="797"/>
      <c r="C10" s="797"/>
      <c r="D10" s="797"/>
      <c r="E10" s="797"/>
      <c r="F10" s="797"/>
      <c r="G10" s="747">
        <v>2017</v>
      </c>
      <c r="H10" s="747">
        <v>2018</v>
      </c>
      <c r="I10" s="747">
        <v>2019</v>
      </c>
      <c r="J10" s="797"/>
    </row>
    <row r="11" spans="1:10">
      <c r="A11" s="17">
        <v>1</v>
      </c>
      <c r="B11" s="25">
        <v>2</v>
      </c>
      <c r="C11" s="25">
        <v>3</v>
      </c>
      <c r="D11" s="17">
        <v>4</v>
      </c>
      <c r="E11" s="25">
        <v>5</v>
      </c>
      <c r="F11" s="151" t="s">
        <v>32</v>
      </c>
      <c r="G11" s="151">
        <v>7</v>
      </c>
      <c r="H11" s="25">
        <v>8</v>
      </c>
      <c r="I11" s="16">
        <v>9</v>
      </c>
      <c r="J11" s="25">
        <v>10</v>
      </c>
    </row>
    <row r="12" spans="1:10">
      <c r="A12" s="216"/>
      <c r="B12" s="217" t="s">
        <v>44</v>
      </c>
      <c r="C12" s="8"/>
      <c r="D12" s="8"/>
      <c r="E12" s="8"/>
      <c r="F12" s="9"/>
      <c r="G12" s="8"/>
      <c r="H12" s="8"/>
      <c r="I12" s="10"/>
      <c r="J12" s="218"/>
    </row>
    <row r="13" spans="1:10">
      <c r="A13" s="12">
        <v>1</v>
      </c>
      <c r="B13" s="11" t="s">
        <v>1982</v>
      </c>
      <c r="C13" s="753" t="s">
        <v>1983</v>
      </c>
      <c r="D13" s="753">
        <v>1</v>
      </c>
      <c r="E13" s="754">
        <v>354000</v>
      </c>
      <c r="F13" s="755">
        <f>D13*E13</f>
        <v>354000</v>
      </c>
      <c r="G13" s="756">
        <v>0</v>
      </c>
      <c r="H13" s="757">
        <f>F13</f>
        <v>354000</v>
      </c>
      <c r="I13" s="758">
        <v>0</v>
      </c>
      <c r="J13" s="194" t="s">
        <v>1984</v>
      </c>
    </row>
    <row r="14" spans="1:10">
      <c r="A14" s="220"/>
      <c r="B14" s="793" t="s">
        <v>41</v>
      </c>
      <c r="C14" s="793"/>
      <c r="D14" s="793"/>
      <c r="E14" s="793"/>
      <c r="F14" s="29">
        <f>F13</f>
        <v>354000</v>
      </c>
      <c r="G14" s="29">
        <f>G13</f>
        <v>0</v>
      </c>
      <c r="H14" s="29">
        <f>H13</f>
        <v>354000</v>
      </c>
      <c r="I14" s="29">
        <f>I13</f>
        <v>0</v>
      </c>
      <c r="J14" s="126"/>
    </row>
  </sheetData>
  <mergeCells count="18">
    <mergeCell ref="B14:E14"/>
    <mergeCell ref="A6:J6"/>
    <mergeCell ref="A7:J7"/>
    <mergeCell ref="A9:A10"/>
    <mergeCell ref="B9:B10"/>
    <mergeCell ref="C9:C10"/>
    <mergeCell ref="D9:D10"/>
    <mergeCell ref="E9:E10"/>
    <mergeCell ref="F9:F10"/>
    <mergeCell ref="G9:I9"/>
    <mergeCell ref="J9:J10"/>
    <mergeCell ref="A4:B4"/>
    <mergeCell ref="C4:E4"/>
    <mergeCell ref="A5:B5"/>
    <mergeCell ref="C5:E5"/>
    <mergeCell ref="H3:J4"/>
    <mergeCell ref="A3:B3"/>
    <mergeCell ref="C3:E3"/>
  </mergeCells>
  <pageMargins left="0.70866141732283472" right="0.70866141732283472" top="0.74803149606299213" bottom="0.74803149606299213"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K12"/>
  <sheetViews>
    <sheetView workbookViewId="0">
      <selection activeCell="B11" sqref="B11"/>
    </sheetView>
  </sheetViews>
  <sheetFormatPr defaultRowHeight="15.75"/>
  <cols>
    <col min="1" max="1" width="5" style="259" customWidth="1"/>
    <col min="2" max="2" width="42" style="259" customWidth="1"/>
    <col min="3" max="3" width="12.85546875" style="259" customWidth="1"/>
    <col min="4" max="4" width="17.28515625" style="259" customWidth="1"/>
    <col min="5" max="5" width="15.140625" style="259" customWidth="1"/>
    <col min="6" max="6" width="14" style="259" customWidth="1"/>
    <col min="7" max="8" width="8.7109375" style="259" bestFit="1" customWidth="1"/>
    <col min="9" max="9" width="21.7109375" style="259" customWidth="1"/>
    <col min="10" max="10" width="23.42578125" style="259" customWidth="1"/>
    <col min="11" max="16384" width="9.140625" style="259"/>
  </cols>
  <sheetData>
    <row r="1" spans="1:11">
      <c r="J1" s="212" t="s">
        <v>1313</v>
      </c>
      <c r="K1" s="37"/>
    </row>
    <row r="2" spans="1:11">
      <c r="A2" s="839" t="s">
        <v>18</v>
      </c>
      <c r="B2" s="839"/>
      <c r="C2" s="840" t="s">
        <v>244</v>
      </c>
      <c r="D2" s="840"/>
      <c r="E2" s="840"/>
      <c r="F2" s="260"/>
      <c r="G2" s="260"/>
      <c r="H2" s="260"/>
      <c r="I2" s="260"/>
      <c r="J2" s="260"/>
    </row>
    <row r="3" spans="1:11">
      <c r="A3" s="841" t="s">
        <v>20</v>
      </c>
      <c r="B3" s="842"/>
      <c r="C3" s="840" t="s">
        <v>244</v>
      </c>
      <c r="D3" s="840"/>
      <c r="E3" s="840"/>
      <c r="F3" s="260"/>
      <c r="G3" s="260"/>
      <c r="H3" s="260"/>
      <c r="I3" s="260"/>
      <c r="J3" s="261"/>
    </row>
    <row r="4" spans="1:11">
      <c r="A4" s="839" t="s">
        <v>21</v>
      </c>
      <c r="B4" s="839"/>
      <c r="C4" s="843" t="s">
        <v>245</v>
      </c>
      <c r="D4" s="843"/>
      <c r="E4" s="843"/>
      <c r="F4" s="260"/>
      <c r="G4" s="260"/>
      <c r="H4" s="260"/>
      <c r="I4" s="260"/>
      <c r="J4" s="260"/>
    </row>
    <row r="5" spans="1:11">
      <c r="A5" s="832" t="s">
        <v>246</v>
      </c>
      <c r="B5" s="832"/>
      <c r="C5" s="832"/>
      <c r="D5" s="832"/>
      <c r="E5" s="832"/>
      <c r="F5" s="832"/>
      <c r="G5" s="832"/>
      <c r="H5" s="832"/>
      <c r="I5" s="832"/>
      <c r="J5" s="832"/>
    </row>
    <row r="6" spans="1:11">
      <c r="A6" s="833" t="s">
        <v>23</v>
      </c>
      <c r="B6" s="833"/>
      <c r="C6" s="833"/>
      <c r="D6" s="833"/>
      <c r="E6" s="833"/>
      <c r="F6" s="833"/>
      <c r="G6" s="833"/>
      <c r="H6" s="833"/>
      <c r="I6" s="833"/>
      <c r="J6" s="833"/>
    </row>
    <row r="7" spans="1:11">
      <c r="A7" s="40"/>
      <c r="B7" s="40"/>
      <c r="C7" s="40"/>
      <c r="D7" s="40"/>
      <c r="E7" s="40"/>
      <c r="F7" s="40"/>
      <c r="G7" s="40"/>
      <c r="H7" s="40"/>
      <c r="I7" s="40"/>
      <c r="J7" s="41" t="s">
        <v>13</v>
      </c>
      <c r="K7" s="37"/>
    </row>
    <row r="8" spans="1:11" s="42" customFormat="1">
      <c r="A8" s="834" t="s">
        <v>24</v>
      </c>
      <c r="B8" s="834" t="s">
        <v>25</v>
      </c>
      <c r="C8" s="834" t="s">
        <v>26</v>
      </c>
      <c r="D8" s="836" t="s">
        <v>27</v>
      </c>
      <c r="E8" s="834" t="s">
        <v>28</v>
      </c>
      <c r="F8" s="834" t="s">
        <v>29</v>
      </c>
      <c r="G8" s="838" t="s">
        <v>30</v>
      </c>
      <c r="H8" s="838"/>
      <c r="I8" s="838"/>
      <c r="J8" s="834" t="s">
        <v>1325</v>
      </c>
    </row>
    <row r="9" spans="1:11" s="42" customFormat="1">
      <c r="A9" s="835"/>
      <c r="B9" s="835"/>
      <c r="C9" s="835"/>
      <c r="D9" s="837"/>
      <c r="E9" s="835"/>
      <c r="F9" s="835"/>
      <c r="G9" s="226">
        <v>2017</v>
      </c>
      <c r="H9" s="226">
        <v>2018</v>
      </c>
      <c r="I9" s="226">
        <v>2019</v>
      </c>
      <c r="J9" s="835"/>
    </row>
    <row r="10" spans="1:11" s="47" customFormat="1" ht="12.75">
      <c r="A10" s="44">
        <v>1</v>
      </c>
      <c r="B10" s="45">
        <v>2</v>
      </c>
      <c r="C10" s="45">
        <v>3</v>
      </c>
      <c r="D10" s="44">
        <v>4</v>
      </c>
      <c r="E10" s="45">
        <v>5</v>
      </c>
      <c r="F10" s="46" t="s">
        <v>32</v>
      </c>
      <c r="G10" s="46">
        <v>7</v>
      </c>
      <c r="H10" s="46">
        <v>8</v>
      </c>
      <c r="I10" s="46">
        <v>9</v>
      </c>
      <c r="J10" s="45">
        <v>10</v>
      </c>
    </row>
    <row r="11" spans="1:11" ht="47.25">
      <c r="A11" s="267" t="s">
        <v>247</v>
      </c>
      <c r="B11" s="466" t="s">
        <v>248</v>
      </c>
      <c r="C11" s="263" t="s">
        <v>249</v>
      </c>
      <c r="D11" s="263">
        <v>1</v>
      </c>
      <c r="E11" s="264">
        <v>154000</v>
      </c>
      <c r="F11" s="265">
        <v>154000</v>
      </c>
      <c r="G11" s="265">
        <v>59000</v>
      </c>
      <c r="H11" s="265">
        <v>95000</v>
      </c>
      <c r="I11" s="265">
        <v>0</v>
      </c>
      <c r="J11" s="266">
        <v>3263</v>
      </c>
    </row>
    <row r="12" spans="1:11">
      <c r="A12" s="262"/>
      <c r="B12" s="831" t="s">
        <v>41</v>
      </c>
      <c r="C12" s="831"/>
      <c r="D12" s="831"/>
      <c r="E12" s="831"/>
      <c r="F12" s="49">
        <f>SUM(F11:F11)</f>
        <v>154000</v>
      </c>
      <c r="G12" s="49">
        <f>SUM(G11:G11)</f>
        <v>59000</v>
      </c>
      <c r="H12" s="49">
        <v>95000</v>
      </c>
      <c r="I12" s="49">
        <f>SUM(I11:I11)</f>
        <v>0</v>
      </c>
      <c r="J12" s="262"/>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7"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K19"/>
  <sheetViews>
    <sheetView workbookViewId="0">
      <selection activeCell="B18" sqref="B18"/>
    </sheetView>
  </sheetViews>
  <sheetFormatPr defaultRowHeight="15.75"/>
  <cols>
    <col min="1" max="1" width="5" style="259" customWidth="1"/>
    <col min="2" max="2" width="38.85546875" style="259" customWidth="1"/>
    <col min="3" max="3" width="20.5703125" style="259" customWidth="1"/>
    <col min="4" max="4" width="17.28515625" style="259" customWidth="1"/>
    <col min="5" max="5" width="15.140625" style="259" customWidth="1"/>
    <col min="6" max="6" width="21.7109375" style="259" customWidth="1"/>
    <col min="7" max="8" width="8.7109375" style="259" bestFit="1" customWidth="1"/>
    <col min="9" max="9" width="5.5703125" style="259" bestFit="1" customWidth="1"/>
    <col min="10" max="10" width="21.7109375" style="259" customWidth="1"/>
    <col min="11" max="16384" width="9.140625" style="259"/>
  </cols>
  <sheetData>
    <row r="1" spans="1:11">
      <c r="J1" s="212" t="s">
        <v>1314</v>
      </c>
      <c r="K1" s="37"/>
    </row>
    <row r="2" spans="1:11">
      <c r="A2" s="839" t="s">
        <v>18</v>
      </c>
      <c r="B2" s="839"/>
      <c r="C2" s="840" t="s">
        <v>250</v>
      </c>
      <c r="D2" s="840"/>
      <c r="E2" s="840"/>
      <c r="F2" s="260"/>
      <c r="G2" s="260"/>
      <c r="H2" s="260"/>
      <c r="I2" s="260"/>
      <c r="J2" s="260"/>
    </row>
    <row r="3" spans="1:11">
      <c r="A3" s="841" t="s">
        <v>20</v>
      </c>
      <c r="B3" s="842"/>
      <c r="C3" s="840" t="s">
        <v>250</v>
      </c>
      <c r="D3" s="840"/>
      <c r="E3" s="840"/>
      <c r="F3" s="260"/>
      <c r="G3" s="260"/>
      <c r="H3" s="260"/>
      <c r="I3" s="260"/>
      <c r="J3" s="261"/>
    </row>
    <row r="4" spans="1:11">
      <c r="A4" s="839" t="s">
        <v>21</v>
      </c>
      <c r="B4" s="839"/>
      <c r="C4" s="843" t="s">
        <v>5</v>
      </c>
      <c r="D4" s="843"/>
      <c r="E4" s="843"/>
      <c r="F4" s="260"/>
      <c r="G4" s="260"/>
      <c r="H4" s="260"/>
      <c r="I4" s="260"/>
      <c r="J4" s="260"/>
    </row>
    <row r="5" spans="1:11">
      <c r="A5" s="832" t="s">
        <v>251</v>
      </c>
      <c r="B5" s="832"/>
      <c r="C5" s="832"/>
      <c r="D5" s="832"/>
      <c r="E5" s="832"/>
      <c r="F5" s="832"/>
      <c r="G5" s="832"/>
      <c r="H5" s="832"/>
      <c r="I5" s="832"/>
      <c r="J5" s="832"/>
    </row>
    <row r="6" spans="1:11">
      <c r="A6" s="833" t="s">
        <v>23</v>
      </c>
      <c r="B6" s="833"/>
      <c r="C6" s="833"/>
      <c r="D6" s="833"/>
      <c r="E6" s="833"/>
      <c r="F6" s="833"/>
      <c r="G6" s="833"/>
      <c r="H6" s="833"/>
      <c r="I6" s="833"/>
      <c r="J6" s="833"/>
    </row>
    <row r="7" spans="1:11">
      <c r="A7" s="40"/>
      <c r="B7" s="40"/>
      <c r="C7" s="40"/>
      <c r="D7" s="40"/>
      <c r="E7" s="40"/>
      <c r="F7" s="40"/>
      <c r="G7" s="40"/>
      <c r="H7" s="40"/>
      <c r="I7" s="40"/>
      <c r="J7" s="41" t="s">
        <v>13</v>
      </c>
      <c r="K7" s="37"/>
    </row>
    <row r="8" spans="1:11" s="42" customFormat="1" ht="40.5" customHeight="1">
      <c r="A8" s="834" t="s">
        <v>24</v>
      </c>
      <c r="B8" s="834" t="s">
        <v>25</v>
      </c>
      <c r="C8" s="834" t="s">
        <v>26</v>
      </c>
      <c r="D8" s="836" t="s">
        <v>27</v>
      </c>
      <c r="E8" s="834" t="s">
        <v>28</v>
      </c>
      <c r="F8" s="834" t="s">
        <v>29</v>
      </c>
      <c r="G8" s="844" t="s">
        <v>30</v>
      </c>
      <c r="H8" s="845"/>
      <c r="I8" s="846"/>
      <c r="J8" s="834" t="s">
        <v>1325</v>
      </c>
    </row>
    <row r="9" spans="1:11" s="42" customFormat="1">
      <c r="A9" s="835"/>
      <c r="B9" s="835"/>
      <c r="C9" s="835"/>
      <c r="D9" s="837"/>
      <c r="E9" s="835"/>
      <c r="F9" s="835"/>
      <c r="G9" s="226">
        <v>2107</v>
      </c>
      <c r="H9" s="226">
        <v>2018</v>
      </c>
      <c r="I9" s="226">
        <v>2019</v>
      </c>
      <c r="J9" s="835"/>
    </row>
    <row r="10" spans="1:11" s="47" customFormat="1" ht="12.75">
      <c r="A10" s="44">
        <v>1</v>
      </c>
      <c r="B10" s="45">
        <v>2</v>
      </c>
      <c r="C10" s="45">
        <v>3</v>
      </c>
      <c r="D10" s="44">
        <v>4</v>
      </c>
      <c r="E10" s="45">
        <v>5</v>
      </c>
      <c r="F10" s="46" t="s">
        <v>32</v>
      </c>
      <c r="G10" s="46">
        <v>7</v>
      </c>
      <c r="H10" s="46">
        <v>8</v>
      </c>
      <c r="I10" s="46">
        <v>9</v>
      </c>
      <c r="J10" s="45">
        <v>10</v>
      </c>
    </row>
    <row r="11" spans="1:11" ht="31.5">
      <c r="A11" s="268" t="s">
        <v>33</v>
      </c>
      <c r="B11" s="269" t="s">
        <v>252</v>
      </c>
      <c r="C11" s="269" t="s">
        <v>253</v>
      </c>
      <c r="D11" s="270">
        <v>20</v>
      </c>
      <c r="E11" s="270">
        <v>100</v>
      </c>
      <c r="F11" s="271">
        <v>2000</v>
      </c>
      <c r="G11" s="271">
        <v>2000</v>
      </c>
      <c r="H11" s="271"/>
      <c r="I11" s="271"/>
      <c r="J11" s="272" t="s">
        <v>254</v>
      </c>
    </row>
    <row r="12" spans="1:11">
      <c r="A12" s="268" t="s">
        <v>34</v>
      </c>
      <c r="B12" s="269" t="s">
        <v>255</v>
      </c>
      <c r="C12" s="269" t="s">
        <v>256</v>
      </c>
      <c r="D12" s="270">
        <v>10</v>
      </c>
      <c r="E12" s="270">
        <v>200</v>
      </c>
      <c r="F12" s="271">
        <v>2000</v>
      </c>
      <c r="G12" s="271">
        <v>2000</v>
      </c>
      <c r="H12" s="271"/>
      <c r="I12" s="271"/>
      <c r="J12" s="272" t="s">
        <v>257</v>
      </c>
    </row>
    <row r="13" spans="1:11">
      <c r="A13" s="268" t="s">
        <v>36</v>
      </c>
      <c r="B13" s="269" t="s">
        <v>258</v>
      </c>
      <c r="C13" s="269" t="s">
        <v>259</v>
      </c>
      <c r="D13" s="270">
        <v>6</v>
      </c>
      <c r="E13" s="270">
        <v>1000</v>
      </c>
      <c r="F13" s="271">
        <f>D13*E13</f>
        <v>6000</v>
      </c>
      <c r="G13" s="271">
        <v>6000</v>
      </c>
      <c r="H13" s="271"/>
      <c r="I13" s="271"/>
      <c r="J13" s="272" t="s">
        <v>260</v>
      </c>
    </row>
    <row r="14" spans="1:11">
      <c r="A14" s="268" t="s">
        <v>38</v>
      </c>
      <c r="B14" s="269" t="s">
        <v>261</v>
      </c>
      <c r="C14" s="269" t="s">
        <v>262</v>
      </c>
      <c r="D14" s="270">
        <v>70</v>
      </c>
      <c r="E14" s="270">
        <v>100</v>
      </c>
      <c r="F14" s="271">
        <f>D14*E14</f>
        <v>7000</v>
      </c>
      <c r="G14" s="271"/>
      <c r="H14" s="271">
        <v>7000</v>
      </c>
      <c r="I14" s="271"/>
      <c r="J14" s="272" t="s">
        <v>254</v>
      </c>
    </row>
    <row r="15" spans="1:11">
      <c r="A15" s="268" t="s">
        <v>39</v>
      </c>
      <c r="B15" s="269" t="s">
        <v>263</v>
      </c>
      <c r="C15" s="269" t="s">
        <v>264</v>
      </c>
      <c r="D15" s="270">
        <v>2000</v>
      </c>
      <c r="E15" s="270">
        <v>2</v>
      </c>
      <c r="F15" s="271">
        <f>D15*E15</f>
        <v>4000</v>
      </c>
      <c r="G15" s="271"/>
      <c r="H15" s="271">
        <v>4000</v>
      </c>
      <c r="I15" s="271"/>
      <c r="J15" s="272" t="s">
        <v>254</v>
      </c>
    </row>
    <row r="16" spans="1:11">
      <c r="A16" s="268" t="s">
        <v>40</v>
      </c>
      <c r="B16" s="269" t="s">
        <v>265</v>
      </c>
      <c r="C16" s="269" t="s">
        <v>266</v>
      </c>
      <c r="D16" s="270">
        <v>150</v>
      </c>
      <c r="E16" s="270">
        <v>15</v>
      </c>
      <c r="F16" s="271">
        <f>D16*E16</f>
        <v>2250</v>
      </c>
      <c r="G16" s="271"/>
      <c r="H16" s="271">
        <v>2250</v>
      </c>
      <c r="I16" s="271"/>
      <c r="J16" s="272" t="s">
        <v>267</v>
      </c>
    </row>
    <row r="17" spans="1:10">
      <c r="A17" s="268" t="s">
        <v>62</v>
      </c>
      <c r="B17" s="269" t="s">
        <v>268</v>
      </c>
      <c r="C17" s="269" t="s">
        <v>269</v>
      </c>
      <c r="D17" s="270">
        <v>6</v>
      </c>
      <c r="E17" s="270">
        <v>1000</v>
      </c>
      <c r="F17" s="271">
        <v>6000</v>
      </c>
      <c r="G17" s="271"/>
      <c r="H17" s="271">
        <v>6000</v>
      </c>
      <c r="I17" s="271"/>
      <c r="J17" s="272" t="s">
        <v>254</v>
      </c>
    </row>
    <row r="18" spans="1:10" ht="31.5">
      <c r="A18" s="268" t="s">
        <v>63</v>
      </c>
      <c r="B18" s="269" t="s">
        <v>270</v>
      </c>
      <c r="C18" s="269" t="s">
        <v>271</v>
      </c>
      <c r="D18" s="273">
        <v>5</v>
      </c>
      <c r="E18" s="273">
        <v>150</v>
      </c>
      <c r="F18" s="274">
        <f>D18*E18</f>
        <v>750</v>
      </c>
      <c r="G18" s="274"/>
      <c r="H18" s="274">
        <v>750</v>
      </c>
      <c r="I18" s="274"/>
      <c r="J18" s="272" t="s">
        <v>260</v>
      </c>
    </row>
    <row r="19" spans="1:10">
      <c r="A19" s="262"/>
      <c r="B19" s="831" t="s">
        <v>41</v>
      </c>
      <c r="C19" s="831"/>
      <c r="D19" s="831"/>
      <c r="E19" s="831"/>
      <c r="F19" s="49">
        <f>SUM(F11:F18)</f>
        <v>30000</v>
      </c>
      <c r="G19" s="49">
        <f>SUM(G11:G18)</f>
        <v>10000</v>
      </c>
      <c r="H19" s="49">
        <f>SUM(H11:H18)</f>
        <v>20000</v>
      </c>
      <c r="I19" s="49">
        <f>SUM(I11:I18)</f>
        <v>0</v>
      </c>
      <c r="J19" s="275"/>
    </row>
  </sheetData>
  <mergeCells count="17">
    <mergeCell ref="A2:B2"/>
    <mergeCell ref="C2:E2"/>
    <mergeCell ref="A3:B3"/>
    <mergeCell ref="C3:E3"/>
    <mergeCell ref="A4:B4"/>
    <mergeCell ref="C4:E4"/>
    <mergeCell ref="B19:E19"/>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0"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K12"/>
  <sheetViews>
    <sheetView workbookViewId="0">
      <selection activeCell="D8" sqref="D8:D9"/>
    </sheetView>
  </sheetViews>
  <sheetFormatPr defaultRowHeight="15.75"/>
  <cols>
    <col min="1" max="1" width="5" style="259" customWidth="1"/>
    <col min="2" max="2" width="38.140625" style="259" customWidth="1"/>
    <col min="3" max="3" width="12.85546875" style="259" customWidth="1"/>
    <col min="4" max="4" width="10.85546875" style="259" customWidth="1"/>
    <col min="5" max="5" width="15.140625" style="259" customWidth="1"/>
    <col min="6" max="6" width="21.7109375" style="259" customWidth="1"/>
    <col min="7" max="8" width="8.7109375" style="259" bestFit="1" customWidth="1"/>
    <col min="9" max="9" width="21.7109375" style="259" customWidth="1"/>
    <col min="10" max="10" width="30.7109375" style="259" customWidth="1"/>
    <col min="11" max="16384" width="9.140625" style="259"/>
  </cols>
  <sheetData>
    <row r="1" spans="1:11">
      <c r="J1" s="212" t="s">
        <v>1315</v>
      </c>
      <c r="K1" s="37"/>
    </row>
    <row r="2" spans="1:11">
      <c r="A2" s="839" t="s">
        <v>18</v>
      </c>
      <c r="B2" s="839"/>
      <c r="C2" s="840" t="s">
        <v>272</v>
      </c>
      <c r="D2" s="840"/>
      <c r="E2" s="840"/>
      <c r="F2" s="260"/>
      <c r="G2" s="260"/>
      <c r="H2" s="260"/>
      <c r="I2" s="260"/>
      <c r="J2" s="260"/>
    </row>
    <row r="3" spans="1:11">
      <c r="A3" s="841" t="s">
        <v>20</v>
      </c>
      <c r="B3" s="842"/>
      <c r="C3" s="840" t="s">
        <v>272</v>
      </c>
      <c r="D3" s="840"/>
      <c r="E3" s="840"/>
      <c r="F3" s="260"/>
      <c r="G3" s="260"/>
      <c r="H3" s="260"/>
      <c r="I3" s="260"/>
      <c r="J3" s="261"/>
    </row>
    <row r="4" spans="1:11">
      <c r="A4" s="839" t="s">
        <v>21</v>
      </c>
      <c r="B4" s="839"/>
      <c r="C4" s="843" t="s">
        <v>5</v>
      </c>
      <c r="D4" s="843"/>
      <c r="E4" s="843"/>
      <c r="F4" s="260"/>
      <c r="G4" s="260"/>
      <c r="H4" s="260"/>
      <c r="I4" s="260"/>
      <c r="J4" s="260"/>
    </row>
    <row r="5" spans="1:11">
      <c r="A5" s="832" t="s">
        <v>273</v>
      </c>
      <c r="B5" s="832"/>
      <c r="C5" s="832"/>
      <c r="D5" s="832"/>
      <c r="E5" s="832"/>
      <c r="F5" s="832"/>
      <c r="G5" s="832"/>
      <c r="H5" s="832"/>
      <c r="I5" s="832"/>
      <c r="J5" s="832"/>
    </row>
    <row r="6" spans="1:11">
      <c r="A6" s="833" t="s">
        <v>23</v>
      </c>
      <c r="B6" s="833"/>
      <c r="C6" s="833"/>
      <c r="D6" s="833"/>
      <c r="E6" s="833"/>
      <c r="F6" s="833"/>
      <c r="G6" s="833"/>
      <c r="H6" s="833"/>
      <c r="I6" s="833"/>
      <c r="J6" s="833"/>
    </row>
    <row r="7" spans="1:11">
      <c r="A7" s="40"/>
      <c r="B7" s="40"/>
      <c r="C7" s="40"/>
      <c r="D7" s="40"/>
      <c r="E7" s="40"/>
      <c r="F7" s="40"/>
      <c r="G7" s="40"/>
      <c r="H7" s="40"/>
      <c r="I7" s="40"/>
      <c r="J7" s="41" t="s">
        <v>13</v>
      </c>
      <c r="K7" s="37"/>
    </row>
    <row r="8" spans="1:11" s="42" customFormat="1">
      <c r="A8" s="834" t="s">
        <v>24</v>
      </c>
      <c r="B8" s="834" t="s">
        <v>25</v>
      </c>
      <c r="C8" s="834" t="s">
        <v>26</v>
      </c>
      <c r="D8" s="834" t="s">
        <v>27</v>
      </c>
      <c r="E8" s="834" t="s">
        <v>28</v>
      </c>
      <c r="F8" s="834" t="s">
        <v>29</v>
      </c>
      <c r="G8" s="844" t="s">
        <v>30</v>
      </c>
      <c r="H8" s="845"/>
      <c r="I8" s="846"/>
      <c r="J8" s="834" t="s">
        <v>1325</v>
      </c>
    </row>
    <row r="9" spans="1:11" s="42" customFormat="1">
      <c r="A9" s="835"/>
      <c r="B9" s="835"/>
      <c r="C9" s="835"/>
      <c r="D9" s="835"/>
      <c r="E9" s="835"/>
      <c r="F9" s="835"/>
      <c r="G9" s="226">
        <v>2107</v>
      </c>
      <c r="H9" s="226">
        <v>2018</v>
      </c>
      <c r="I9" s="226">
        <v>2019</v>
      </c>
      <c r="J9" s="835"/>
    </row>
    <row r="10" spans="1:11" s="47" customFormat="1" ht="12.75">
      <c r="A10" s="44">
        <v>1</v>
      </c>
      <c r="B10" s="45">
        <v>2</v>
      </c>
      <c r="C10" s="45">
        <v>3</v>
      </c>
      <c r="D10" s="44">
        <v>4</v>
      </c>
      <c r="E10" s="45">
        <v>5</v>
      </c>
      <c r="F10" s="46" t="s">
        <v>32</v>
      </c>
      <c r="G10" s="46">
        <v>7</v>
      </c>
      <c r="H10" s="46">
        <v>8</v>
      </c>
      <c r="I10" s="46">
        <v>9</v>
      </c>
      <c r="J10" s="45">
        <v>10</v>
      </c>
    </row>
    <row r="11" spans="1:11">
      <c r="A11" s="268" t="s">
        <v>33</v>
      </c>
      <c r="B11" s="269" t="s">
        <v>274</v>
      </c>
      <c r="C11" s="270" t="s">
        <v>275</v>
      </c>
      <c r="D11" s="276">
        <v>1</v>
      </c>
      <c r="E11" s="270">
        <v>103600</v>
      </c>
      <c r="F11" s="271">
        <f>D11*E11</f>
        <v>103600</v>
      </c>
      <c r="G11" s="271">
        <v>38200</v>
      </c>
      <c r="H11" s="271">
        <v>38200</v>
      </c>
      <c r="I11" s="271">
        <v>27200</v>
      </c>
      <c r="J11" s="272" t="s">
        <v>276</v>
      </c>
    </row>
    <row r="12" spans="1:11">
      <c r="A12" s="262"/>
      <c r="B12" s="831" t="s">
        <v>41</v>
      </c>
      <c r="C12" s="831"/>
      <c r="D12" s="831"/>
      <c r="E12" s="831"/>
      <c r="F12" s="49">
        <f>SUM(F11:F11)</f>
        <v>103600</v>
      </c>
      <c r="G12" s="49">
        <f>SUM(G11:G11)</f>
        <v>38200</v>
      </c>
      <c r="H12" s="49">
        <f>SUM(H11:H11)</f>
        <v>38200</v>
      </c>
      <c r="I12" s="49">
        <f>SUM(I11:I11)</f>
        <v>27200</v>
      </c>
      <c r="J12" s="262"/>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5"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1:O56"/>
  <sheetViews>
    <sheetView topLeftCell="A31" workbookViewId="0">
      <selection activeCell="I56" sqref="I56"/>
    </sheetView>
  </sheetViews>
  <sheetFormatPr defaultRowHeight="15.75"/>
  <cols>
    <col min="1" max="1" width="5" style="259" customWidth="1"/>
    <col min="2" max="2" width="77.7109375" style="259" customWidth="1"/>
    <col min="3" max="3" width="12.85546875" style="259" customWidth="1"/>
    <col min="4" max="4" width="10.7109375" style="259" customWidth="1"/>
    <col min="5" max="5" width="15.140625" style="259" customWidth="1"/>
    <col min="6" max="6" width="13.42578125" style="259" customWidth="1"/>
    <col min="7" max="9" width="10.140625" style="259" bestFit="1" customWidth="1"/>
    <col min="10" max="10" width="9" style="259" bestFit="1" customWidth="1"/>
    <col min="11" max="11" width="20.5703125" style="259" customWidth="1"/>
    <col min="12" max="16384" width="9.140625" style="259"/>
  </cols>
  <sheetData>
    <row r="1" spans="1:12">
      <c r="K1" s="212" t="s">
        <v>1316</v>
      </c>
      <c r="L1" s="37"/>
    </row>
    <row r="2" spans="1:12">
      <c r="A2" s="841" t="s">
        <v>18</v>
      </c>
      <c r="B2" s="842"/>
      <c r="C2" s="848" t="s">
        <v>277</v>
      </c>
      <c r="D2" s="849"/>
      <c r="E2" s="850"/>
      <c r="F2" s="260"/>
      <c r="G2" s="260"/>
      <c r="H2" s="260"/>
      <c r="I2" s="260"/>
      <c r="J2" s="260"/>
      <c r="K2" s="260"/>
    </row>
    <row r="3" spans="1:12">
      <c r="A3" s="841" t="s">
        <v>20</v>
      </c>
      <c r="B3" s="842"/>
      <c r="C3" s="848" t="s">
        <v>277</v>
      </c>
      <c r="D3" s="849"/>
      <c r="E3" s="850"/>
      <c r="F3" s="260"/>
      <c r="G3" s="260"/>
      <c r="H3" s="260"/>
      <c r="I3" s="260"/>
      <c r="J3" s="260"/>
      <c r="K3" s="261"/>
    </row>
    <row r="4" spans="1:12">
      <c r="A4" s="841" t="s">
        <v>21</v>
      </c>
      <c r="B4" s="842"/>
      <c r="C4" s="851" t="s">
        <v>5</v>
      </c>
      <c r="D4" s="852"/>
      <c r="E4" s="853"/>
      <c r="F4" s="260"/>
      <c r="G4" s="260"/>
      <c r="H4" s="260"/>
      <c r="I4" s="260"/>
      <c r="J4" s="260"/>
      <c r="K4" s="260"/>
    </row>
    <row r="5" spans="1:12">
      <c r="A5" s="832" t="s">
        <v>278</v>
      </c>
      <c r="B5" s="832"/>
      <c r="C5" s="832"/>
      <c r="D5" s="832"/>
      <c r="E5" s="832"/>
      <c r="F5" s="832"/>
      <c r="G5" s="832"/>
      <c r="H5" s="832"/>
      <c r="I5" s="832"/>
      <c r="J5" s="832"/>
      <c r="K5" s="832"/>
    </row>
    <row r="6" spans="1:12">
      <c r="A6" s="847" t="s">
        <v>23</v>
      </c>
      <c r="B6" s="847"/>
      <c r="C6" s="847"/>
      <c r="D6" s="847"/>
      <c r="E6" s="847"/>
      <c r="F6" s="847"/>
      <c r="G6" s="847"/>
      <c r="H6" s="847"/>
      <c r="I6" s="847"/>
      <c r="J6" s="847"/>
      <c r="K6" s="847"/>
    </row>
    <row r="7" spans="1:12">
      <c r="A7" s="55"/>
      <c r="B7" s="55"/>
      <c r="C7" s="55"/>
      <c r="D7" s="55"/>
      <c r="E7" s="55"/>
      <c r="F7" s="55"/>
      <c r="G7" s="55"/>
      <c r="H7" s="55"/>
      <c r="I7" s="55"/>
      <c r="J7" s="55"/>
      <c r="K7" s="284" t="s">
        <v>13</v>
      </c>
      <c r="L7" s="37"/>
    </row>
    <row r="8" spans="1:12" s="42" customFormat="1">
      <c r="A8" s="838" t="s">
        <v>24</v>
      </c>
      <c r="B8" s="838" t="s">
        <v>25</v>
      </c>
      <c r="C8" s="838" t="s">
        <v>26</v>
      </c>
      <c r="D8" s="838" t="s">
        <v>27</v>
      </c>
      <c r="E8" s="838" t="s">
        <v>28</v>
      </c>
      <c r="F8" s="838" t="s">
        <v>29</v>
      </c>
      <c r="G8" s="838" t="s">
        <v>30</v>
      </c>
      <c r="H8" s="838"/>
      <c r="I8" s="838"/>
      <c r="J8" s="838"/>
      <c r="K8" s="838" t="s">
        <v>1415</v>
      </c>
    </row>
    <row r="9" spans="1:12" s="42" customFormat="1" ht="54" customHeight="1">
      <c r="A9" s="838"/>
      <c r="B9" s="838"/>
      <c r="C9" s="838"/>
      <c r="D9" s="838"/>
      <c r="E9" s="838"/>
      <c r="F9" s="838"/>
      <c r="G9" s="229">
        <v>2017</v>
      </c>
      <c r="H9" s="229">
        <v>2018</v>
      </c>
      <c r="I9" s="229">
        <v>2019</v>
      </c>
      <c r="J9" s="229">
        <v>2020</v>
      </c>
      <c r="K9" s="838"/>
    </row>
    <row r="10" spans="1:12" s="285" customFormat="1">
      <c r="A10" s="437">
        <v>1</v>
      </c>
      <c r="B10" s="438">
        <v>2</v>
      </c>
      <c r="C10" s="438">
        <v>3</v>
      </c>
      <c r="D10" s="437">
        <v>4</v>
      </c>
      <c r="E10" s="438">
        <v>5</v>
      </c>
      <c r="F10" s="438" t="s">
        <v>32</v>
      </c>
      <c r="G10" s="438">
        <v>7</v>
      </c>
      <c r="H10" s="438">
        <v>8</v>
      </c>
      <c r="I10" s="438">
        <v>9</v>
      </c>
      <c r="J10" s="438">
        <v>10</v>
      </c>
      <c r="K10" s="438">
        <v>11</v>
      </c>
    </row>
    <row r="11" spans="1:12">
      <c r="A11" s="277" t="s">
        <v>247</v>
      </c>
      <c r="B11" s="278" t="s">
        <v>279</v>
      </c>
      <c r="C11" s="279" t="s">
        <v>280</v>
      </c>
      <c r="D11" s="445">
        <v>6</v>
      </c>
      <c r="E11" s="446">
        <v>1408</v>
      </c>
      <c r="F11" s="449">
        <f>D11*E11</f>
        <v>8448</v>
      </c>
      <c r="G11" s="442">
        <v>2816</v>
      </c>
      <c r="H11" s="442">
        <v>2816</v>
      </c>
      <c r="I11" s="442">
        <v>2816</v>
      </c>
      <c r="J11" s="442"/>
      <c r="K11" s="439">
        <v>1114</v>
      </c>
    </row>
    <row r="12" spans="1:12">
      <c r="A12" s="277" t="s">
        <v>281</v>
      </c>
      <c r="B12" s="281" t="s">
        <v>282</v>
      </c>
      <c r="C12" s="279" t="s">
        <v>280</v>
      </c>
      <c r="D12" s="445">
        <v>6</v>
      </c>
      <c r="E12" s="446">
        <v>332</v>
      </c>
      <c r="F12" s="449">
        <f t="shared" ref="F12:F55" si="0">D12*E12</f>
        <v>1992</v>
      </c>
      <c r="G12" s="442">
        <v>664</v>
      </c>
      <c r="H12" s="442">
        <v>664</v>
      </c>
      <c r="I12" s="442">
        <f>SUM(H12)</f>
        <v>664</v>
      </c>
      <c r="J12" s="442"/>
      <c r="K12" s="439">
        <v>1210</v>
      </c>
    </row>
    <row r="13" spans="1:12">
      <c r="A13" s="277" t="s">
        <v>283</v>
      </c>
      <c r="B13" s="278" t="s">
        <v>284</v>
      </c>
      <c r="C13" s="280" t="s">
        <v>285</v>
      </c>
      <c r="D13" s="445">
        <v>168</v>
      </c>
      <c r="E13" s="446">
        <v>25</v>
      </c>
      <c r="F13" s="449">
        <f t="shared" si="0"/>
        <v>4200</v>
      </c>
      <c r="G13" s="442">
        <f>SUM(F13)</f>
        <v>4200</v>
      </c>
      <c r="H13" s="443">
        <v>0</v>
      </c>
      <c r="I13" s="443">
        <v>0</v>
      </c>
      <c r="J13" s="443"/>
      <c r="K13" s="439">
        <v>1150</v>
      </c>
    </row>
    <row r="14" spans="1:12">
      <c r="A14" s="277" t="s">
        <v>286</v>
      </c>
      <c r="B14" s="278" t="s">
        <v>287</v>
      </c>
      <c r="C14" s="280" t="s">
        <v>280</v>
      </c>
      <c r="D14" s="445">
        <v>4</v>
      </c>
      <c r="E14" s="446">
        <v>280</v>
      </c>
      <c r="F14" s="449">
        <f t="shared" si="0"/>
        <v>1120</v>
      </c>
      <c r="G14" s="442">
        <f>SUM(F14)</f>
        <v>1120</v>
      </c>
      <c r="H14" s="443"/>
      <c r="I14" s="443"/>
      <c r="J14" s="443"/>
      <c r="K14" s="439">
        <v>1150</v>
      </c>
    </row>
    <row r="15" spans="1:12">
      <c r="A15" s="277" t="s">
        <v>288</v>
      </c>
      <c r="B15" s="278" t="s">
        <v>289</v>
      </c>
      <c r="C15" s="280" t="s">
        <v>285</v>
      </c>
      <c r="D15" s="445">
        <v>144</v>
      </c>
      <c r="E15" s="446">
        <v>20</v>
      </c>
      <c r="F15" s="449">
        <f t="shared" si="0"/>
        <v>2880</v>
      </c>
      <c r="G15" s="442">
        <v>1440</v>
      </c>
      <c r="H15" s="443">
        <v>0</v>
      </c>
      <c r="I15" s="443">
        <v>0</v>
      </c>
      <c r="J15" s="443">
        <v>1440</v>
      </c>
      <c r="K15" s="439">
        <v>1150</v>
      </c>
    </row>
    <row r="16" spans="1:12">
      <c r="A16" s="277" t="s">
        <v>290</v>
      </c>
      <c r="B16" s="278" t="s">
        <v>291</v>
      </c>
      <c r="C16" s="280" t="s">
        <v>285</v>
      </c>
      <c r="D16" s="445">
        <v>36</v>
      </c>
      <c r="E16" s="446">
        <v>25</v>
      </c>
      <c r="F16" s="449">
        <f t="shared" si="0"/>
        <v>900</v>
      </c>
      <c r="G16" s="442">
        <v>0</v>
      </c>
      <c r="H16" s="443">
        <f>SUM(F16)</f>
        <v>900</v>
      </c>
      <c r="I16" s="443">
        <v>0</v>
      </c>
      <c r="J16" s="443"/>
      <c r="K16" s="439">
        <v>1150</v>
      </c>
    </row>
    <row r="17" spans="1:14">
      <c r="A17" s="277" t="s">
        <v>292</v>
      </c>
      <c r="B17" s="278" t="s">
        <v>293</v>
      </c>
      <c r="C17" s="280" t="s">
        <v>285</v>
      </c>
      <c r="D17" s="445">
        <v>120</v>
      </c>
      <c r="E17" s="446">
        <v>50</v>
      </c>
      <c r="F17" s="449">
        <f t="shared" si="0"/>
        <v>6000</v>
      </c>
      <c r="G17" s="442">
        <v>0</v>
      </c>
      <c r="H17" s="443">
        <f>SUM(F17)</f>
        <v>6000</v>
      </c>
      <c r="I17" s="443">
        <v>0</v>
      </c>
      <c r="J17" s="443"/>
      <c r="K17" s="439">
        <v>1150</v>
      </c>
    </row>
    <row r="18" spans="1:14">
      <c r="A18" s="277" t="s">
        <v>294</v>
      </c>
      <c r="B18" s="278" t="s">
        <v>295</v>
      </c>
      <c r="C18" s="280" t="s">
        <v>280</v>
      </c>
      <c r="D18" s="445">
        <v>15</v>
      </c>
      <c r="E18" s="446">
        <v>200</v>
      </c>
      <c r="F18" s="449">
        <f t="shared" si="0"/>
        <v>3000</v>
      </c>
      <c r="G18" s="442">
        <v>0</v>
      </c>
      <c r="H18" s="443">
        <f>SUM(F18)</f>
        <v>3000</v>
      </c>
      <c r="I18" s="443">
        <v>0</v>
      </c>
      <c r="J18" s="443"/>
      <c r="K18" s="439">
        <v>1150</v>
      </c>
    </row>
    <row r="19" spans="1:14" ht="31.5">
      <c r="A19" s="277" t="s">
        <v>296</v>
      </c>
      <c r="B19" s="278" t="s">
        <v>297</v>
      </c>
      <c r="C19" s="280" t="s">
        <v>280</v>
      </c>
      <c r="D19" s="445">
        <v>3</v>
      </c>
      <c r="E19" s="446">
        <v>600</v>
      </c>
      <c r="F19" s="449">
        <f t="shared" si="0"/>
        <v>1800</v>
      </c>
      <c r="G19" s="442">
        <v>0</v>
      </c>
      <c r="H19" s="443">
        <v>0</v>
      </c>
      <c r="I19" s="443">
        <f>SUM(F19)</f>
        <v>1800</v>
      </c>
      <c r="J19" s="443"/>
      <c r="K19" s="439">
        <v>1150</v>
      </c>
      <c r="N19" s="282"/>
    </row>
    <row r="20" spans="1:14">
      <c r="A20" s="277" t="s">
        <v>298</v>
      </c>
      <c r="B20" s="278" t="s">
        <v>299</v>
      </c>
      <c r="C20" s="280" t="s">
        <v>285</v>
      </c>
      <c r="D20" s="445">
        <v>36</v>
      </c>
      <c r="E20" s="446">
        <v>40</v>
      </c>
      <c r="F20" s="449">
        <f t="shared" si="0"/>
        <v>1440</v>
      </c>
      <c r="G20" s="442">
        <v>0</v>
      </c>
      <c r="H20" s="443">
        <v>0</v>
      </c>
      <c r="I20" s="443">
        <f>SUM(F20)</f>
        <v>1440</v>
      </c>
      <c r="J20" s="443"/>
      <c r="K20" s="439">
        <v>1150</v>
      </c>
    </row>
    <row r="21" spans="1:14">
      <c r="A21" s="277" t="s">
        <v>300</v>
      </c>
      <c r="B21" s="278" t="s">
        <v>301</v>
      </c>
      <c r="C21" s="280" t="s">
        <v>280</v>
      </c>
      <c r="D21" s="445">
        <v>7</v>
      </c>
      <c r="E21" s="446">
        <v>300</v>
      </c>
      <c r="F21" s="449">
        <f t="shared" si="0"/>
        <v>2100</v>
      </c>
      <c r="G21" s="442">
        <v>0</v>
      </c>
      <c r="H21" s="443">
        <v>0</v>
      </c>
      <c r="I21" s="443">
        <f>SUM(F21)</f>
        <v>2100</v>
      </c>
      <c r="J21" s="443"/>
      <c r="K21" s="439">
        <v>1150</v>
      </c>
    </row>
    <row r="22" spans="1:14">
      <c r="A22" s="277" t="s">
        <v>302</v>
      </c>
      <c r="B22" s="278" t="s">
        <v>303</v>
      </c>
      <c r="C22" s="280" t="s">
        <v>280</v>
      </c>
      <c r="D22" s="445">
        <v>1</v>
      </c>
      <c r="E22" s="446">
        <v>194.2</v>
      </c>
      <c r="F22" s="449">
        <f t="shared" si="0"/>
        <v>194</v>
      </c>
      <c r="G22" s="442">
        <f>SUM(F22)</f>
        <v>194</v>
      </c>
      <c r="H22" s="443">
        <v>0</v>
      </c>
      <c r="I22" s="443">
        <v>0</v>
      </c>
      <c r="J22" s="443"/>
      <c r="K22" s="439">
        <v>1150</v>
      </c>
    </row>
    <row r="23" spans="1:14">
      <c r="A23" s="277" t="s">
        <v>304</v>
      </c>
      <c r="B23" s="278" t="s">
        <v>305</v>
      </c>
      <c r="C23" s="280" t="s">
        <v>280</v>
      </c>
      <c r="D23" s="445">
        <v>12</v>
      </c>
      <c r="E23" s="446">
        <v>202.28</v>
      </c>
      <c r="F23" s="449">
        <f t="shared" si="0"/>
        <v>2427</v>
      </c>
      <c r="G23" s="442">
        <f>SUM(F23)</f>
        <v>2427</v>
      </c>
      <c r="H23" s="443">
        <v>0</v>
      </c>
      <c r="I23" s="443">
        <v>0</v>
      </c>
      <c r="J23" s="443"/>
      <c r="K23" s="439">
        <v>1150</v>
      </c>
    </row>
    <row r="24" spans="1:14">
      <c r="A24" s="277" t="s">
        <v>306</v>
      </c>
      <c r="B24" s="278" t="s">
        <v>307</v>
      </c>
      <c r="C24" s="280" t="s">
        <v>280</v>
      </c>
      <c r="D24" s="445">
        <v>12</v>
      </c>
      <c r="E24" s="446">
        <v>89</v>
      </c>
      <c r="F24" s="449">
        <f t="shared" si="0"/>
        <v>1068</v>
      </c>
      <c r="G24" s="442">
        <f>SUM(F24)</f>
        <v>1068</v>
      </c>
      <c r="H24" s="443"/>
      <c r="I24" s="443"/>
      <c r="J24" s="443"/>
      <c r="K24" s="439">
        <v>1150</v>
      </c>
    </row>
    <row r="25" spans="1:14">
      <c r="A25" s="277" t="s">
        <v>308</v>
      </c>
      <c r="B25" s="278" t="s">
        <v>305</v>
      </c>
      <c r="C25" s="280" t="s">
        <v>280</v>
      </c>
      <c r="D25" s="445">
        <v>5</v>
      </c>
      <c r="E25" s="446">
        <v>323</v>
      </c>
      <c r="F25" s="449">
        <f t="shared" si="0"/>
        <v>1615</v>
      </c>
      <c r="G25" s="442">
        <v>0</v>
      </c>
      <c r="H25" s="443">
        <f>SUM(F25)</f>
        <v>1615</v>
      </c>
      <c r="I25" s="443">
        <v>0</v>
      </c>
      <c r="J25" s="443"/>
      <c r="K25" s="439">
        <v>1150</v>
      </c>
    </row>
    <row r="26" spans="1:14">
      <c r="A26" s="277" t="s">
        <v>309</v>
      </c>
      <c r="B26" s="278" t="s">
        <v>307</v>
      </c>
      <c r="C26" s="280" t="s">
        <v>280</v>
      </c>
      <c r="D26" s="445">
        <v>10</v>
      </c>
      <c r="E26" s="446">
        <v>115</v>
      </c>
      <c r="F26" s="449">
        <f t="shared" si="0"/>
        <v>1150</v>
      </c>
      <c r="G26" s="442">
        <v>0</v>
      </c>
      <c r="H26" s="443">
        <f>SUM(F26)</f>
        <v>1150</v>
      </c>
      <c r="I26" s="443">
        <v>0</v>
      </c>
      <c r="J26" s="443"/>
      <c r="K26" s="439">
        <v>1150</v>
      </c>
    </row>
    <row r="27" spans="1:14">
      <c r="A27" s="277" t="s">
        <v>310</v>
      </c>
      <c r="B27" s="278" t="s">
        <v>311</v>
      </c>
      <c r="C27" s="280" t="s">
        <v>280</v>
      </c>
      <c r="D27" s="445">
        <v>2</v>
      </c>
      <c r="E27" s="446">
        <v>233</v>
      </c>
      <c r="F27" s="449">
        <f t="shared" si="0"/>
        <v>466</v>
      </c>
      <c r="G27" s="442">
        <v>0</v>
      </c>
      <c r="H27" s="443">
        <v>0</v>
      </c>
      <c r="I27" s="443">
        <f>SUM(F27)</f>
        <v>466</v>
      </c>
      <c r="J27" s="443"/>
      <c r="K27" s="439">
        <v>1150</v>
      </c>
    </row>
    <row r="28" spans="1:14">
      <c r="A28" s="277" t="s">
        <v>312</v>
      </c>
      <c r="B28" s="278" t="s">
        <v>307</v>
      </c>
      <c r="C28" s="280" t="s">
        <v>280</v>
      </c>
      <c r="D28" s="445">
        <v>15</v>
      </c>
      <c r="E28" s="446">
        <v>162</v>
      </c>
      <c r="F28" s="449">
        <f t="shared" si="0"/>
        <v>2430</v>
      </c>
      <c r="G28" s="442">
        <v>0</v>
      </c>
      <c r="H28" s="443">
        <v>0</v>
      </c>
      <c r="I28" s="443">
        <f>SUM(F28)</f>
        <v>2430</v>
      </c>
      <c r="J28" s="443"/>
      <c r="K28" s="439">
        <v>1150</v>
      </c>
      <c r="M28" s="260"/>
      <c r="N28" s="260"/>
    </row>
    <row r="29" spans="1:14">
      <c r="A29" s="277" t="s">
        <v>313</v>
      </c>
      <c r="B29" s="281" t="s">
        <v>282</v>
      </c>
      <c r="C29" s="280"/>
      <c r="D29" s="445">
        <f>SUM(D22:D28)</f>
        <v>57</v>
      </c>
      <c r="E29" s="446">
        <v>38.729999999999997</v>
      </c>
      <c r="F29" s="449">
        <f t="shared" si="0"/>
        <v>2208</v>
      </c>
      <c r="G29" s="442">
        <v>870</v>
      </c>
      <c r="H29" s="443">
        <v>655</v>
      </c>
      <c r="I29" s="443">
        <v>683</v>
      </c>
      <c r="J29" s="443"/>
      <c r="K29" s="439">
        <v>1210</v>
      </c>
      <c r="M29" s="260"/>
      <c r="N29" s="260"/>
    </row>
    <row r="30" spans="1:14" ht="31.5">
      <c r="A30" s="277" t="s">
        <v>314</v>
      </c>
      <c r="B30" s="278" t="s">
        <v>315</v>
      </c>
      <c r="C30" s="273" t="s">
        <v>316</v>
      </c>
      <c r="D30" s="444">
        <v>13</v>
      </c>
      <c r="E30" s="447">
        <v>1400</v>
      </c>
      <c r="F30" s="449">
        <f>D30*E30</f>
        <v>18200</v>
      </c>
      <c r="G30" s="442">
        <f>SUM(F30)</f>
        <v>18200</v>
      </c>
      <c r="H30" s="443">
        <v>0</v>
      </c>
      <c r="I30" s="443">
        <v>0</v>
      </c>
      <c r="J30" s="443"/>
      <c r="K30" s="439">
        <v>2231</v>
      </c>
      <c r="M30" s="56"/>
      <c r="N30" s="260"/>
    </row>
    <row r="31" spans="1:14">
      <c r="A31" s="277" t="s">
        <v>317</v>
      </c>
      <c r="B31" s="278" t="s">
        <v>318</v>
      </c>
      <c r="C31" s="279" t="s">
        <v>280</v>
      </c>
      <c r="D31" s="445">
        <v>1030</v>
      </c>
      <c r="E31" s="446">
        <v>3</v>
      </c>
      <c r="F31" s="449">
        <f t="shared" si="0"/>
        <v>3090</v>
      </c>
      <c r="G31" s="442">
        <v>2340</v>
      </c>
      <c r="H31" s="443">
        <v>0</v>
      </c>
      <c r="I31" s="443">
        <v>0</v>
      </c>
      <c r="J31" s="443">
        <v>750</v>
      </c>
      <c r="K31" s="439">
        <v>2231</v>
      </c>
      <c r="M31" s="260"/>
      <c r="N31" s="260"/>
    </row>
    <row r="32" spans="1:14">
      <c r="A32" s="277" t="s">
        <v>319</v>
      </c>
      <c r="B32" s="278" t="s">
        <v>320</v>
      </c>
      <c r="C32" s="279" t="s">
        <v>96</v>
      </c>
      <c r="D32" s="445">
        <v>148</v>
      </c>
      <c r="E32" s="446">
        <v>6</v>
      </c>
      <c r="F32" s="449">
        <f t="shared" si="0"/>
        <v>888</v>
      </c>
      <c r="G32" s="442">
        <v>828</v>
      </c>
      <c r="H32" s="443">
        <v>0</v>
      </c>
      <c r="I32" s="443">
        <v>0</v>
      </c>
      <c r="J32" s="443">
        <v>60</v>
      </c>
      <c r="K32" s="439">
        <v>2111</v>
      </c>
      <c r="M32" s="260"/>
      <c r="N32" s="260"/>
    </row>
    <row r="33" spans="1:15">
      <c r="A33" s="277" t="s">
        <v>321</v>
      </c>
      <c r="B33" s="278" t="s">
        <v>322</v>
      </c>
      <c r="C33" s="279" t="s">
        <v>194</v>
      </c>
      <c r="D33" s="445">
        <v>39</v>
      </c>
      <c r="E33" s="446">
        <v>40</v>
      </c>
      <c r="F33" s="449">
        <f t="shared" si="0"/>
        <v>1560</v>
      </c>
      <c r="G33" s="442">
        <f>SUM(F33)</f>
        <v>1560</v>
      </c>
      <c r="H33" s="443">
        <v>0</v>
      </c>
      <c r="I33" s="443">
        <v>0</v>
      </c>
      <c r="J33" s="443"/>
      <c r="K33" s="439">
        <v>2112</v>
      </c>
    </row>
    <row r="34" spans="1:15">
      <c r="A34" s="277" t="s">
        <v>323</v>
      </c>
      <c r="B34" s="278" t="s">
        <v>324</v>
      </c>
      <c r="C34" s="273" t="s">
        <v>325</v>
      </c>
      <c r="D34" s="444">
        <v>75</v>
      </c>
      <c r="E34" s="447">
        <v>45</v>
      </c>
      <c r="F34" s="449">
        <f t="shared" si="0"/>
        <v>3375</v>
      </c>
      <c r="G34" s="442">
        <v>1125</v>
      </c>
      <c r="H34" s="443">
        <v>1125</v>
      </c>
      <c r="I34" s="443">
        <v>1125</v>
      </c>
      <c r="J34" s="443"/>
      <c r="K34" s="439">
        <v>2112</v>
      </c>
    </row>
    <row r="35" spans="1:15">
      <c r="A35" s="277" t="s">
        <v>326</v>
      </c>
      <c r="B35" s="278" t="s">
        <v>327</v>
      </c>
      <c r="C35" s="273" t="s">
        <v>280</v>
      </c>
      <c r="D35" s="444">
        <v>420</v>
      </c>
      <c r="E35" s="447">
        <v>3.21</v>
      </c>
      <c r="F35" s="449">
        <f t="shared" si="0"/>
        <v>1348</v>
      </c>
      <c r="G35" s="442">
        <f>SUM(F35)</f>
        <v>1348</v>
      </c>
      <c r="H35" s="443">
        <v>0</v>
      </c>
      <c r="I35" s="443">
        <v>0</v>
      </c>
      <c r="J35" s="443"/>
      <c r="K35" s="439">
        <v>2231</v>
      </c>
      <c r="M35" s="260"/>
      <c r="N35" s="260"/>
      <c r="O35" s="260"/>
    </row>
    <row r="36" spans="1:15">
      <c r="A36" s="277" t="s">
        <v>328</v>
      </c>
      <c r="B36" s="278" t="s">
        <v>329</v>
      </c>
      <c r="C36" s="273" t="s">
        <v>218</v>
      </c>
      <c r="D36" s="444">
        <v>2000</v>
      </c>
      <c r="E36" s="447">
        <v>2</v>
      </c>
      <c r="F36" s="449">
        <f t="shared" si="0"/>
        <v>4000</v>
      </c>
      <c r="G36" s="442">
        <f>SUM(F36)</f>
        <v>4000</v>
      </c>
      <c r="H36" s="443">
        <v>0</v>
      </c>
      <c r="I36" s="443">
        <v>0</v>
      </c>
      <c r="J36" s="443"/>
      <c r="K36" s="439">
        <v>2231</v>
      </c>
      <c r="M36" s="260"/>
      <c r="N36" s="260"/>
      <c r="O36" s="260"/>
    </row>
    <row r="37" spans="1:15" ht="31.5">
      <c r="A37" s="277" t="s">
        <v>330</v>
      </c>
      <c r="B37" s="278" t="s">
        <v>331</v>
      </c>
      <c r="C37" s="273" t="s">
        <v>316</v>
      </c>
      <c r="D37" s="444">
        <v>5</v>
      </c>
      <c r="E37" s="447">
        <v>3000</v>
      </c>
      <c r="F37" s="449">
        <f t="shared" si="0"/>
        <v>15000</v>
      </c>
      <c r="G37" s="444">
        <v>0</v>
      </c>
      <c r="H37" s="443">
        <f>SUM(F37)</f>
        <v>15000</v>
      </c>
      <c r="I37" s="443">
        <v>0</v>
      </c>
      <c r="J37" s="443"/>
      <c r="K37" s="273">
        <v>2231</v>
      </c>
      <c r="M37" s="56"/>
      <c r="N37" s="260"/>
      <c r="O37" s="260"/>
    </row>
    <row r="38" spans="1:15" ht="31.5">
      <c r="A38" s="277" t="s">
        <v>332</v>
      </c>
      <c r="B38" s="278" t="s">
        <v>333</v>
      </c>
      <c r="C38" s="273" t="s">
        <v>280</v>
      </c>
      <c r="D38" s="444">
        <v>1000</v>
      </c>
      <c r="E38" s="447">
        <v>10</v>
      </c>
      <c r="F38" s="449">
        <f t="shared" si="0"/>
        <v>10000</v>
      </c>
      <c r="G38" s="444">
        <v>0</v>
      </c>
      <c r="H38" s="443">
        <f t="shared" ref="H38:H44" si="1">SUM(F38)</f>
        <v>10000</v>
      </c>
      <c r="I38" s="443">
        <v>0</v>
      </c>
      <c r="J38" s="443"/>
      <c r="K38" s="273">
        <v>2231</v>
      </c>
      <c r="M38" s="260"/>
      <c r="N38" s="260"/>
      <c r="O38" s="260"/>
    </row>
    <row r="39" spans="1:15">
      <c r="A39" s="277" t="s">
        <v>334</v>
      </c>
      <c r="B39" s="278" t="s">
        <v>335</v>
      </c>
      <c r="C39" s="273" t="s">
        <v>249</v>
      </c>
      <c r="D39" s="444">
        <v>5</v>
      </c>
      <c r="E39" s="447">
        <v>1500</v>
      </c>
      <c r="F39" s="449">
        <f t="shared" si="0"/>
        <v>7500</v>
      </c>
      <c r="G39" s="444">
        <v>0</v>
      </c>
      <c r="H39" s="443">
        <f t="shared" si="1"/>
        <v>7500</v>
      </c>
      <c r="I39" s="443">
        <v>0</v>
      </c>
      <c r="J39" s="443"/>
      <c r="K39" s="273">
        <v>2231</v>
      </c>
      <c r="M39" s="260"/>
      <c r="N39" s="260"/>
      <c r="O39" s="260"/>
    </row>
    <row r="40" spans="1:15">
      <c r="A40" s="277" t="s">
        <v>336</v>
      </c>
      <c r="B40" s="278" t="s">
        <v>337</v>
      </c>
      <c r="C40" s="279" t="s">
        <v>280</v>
      </c>
      <c r="D40" s="445">
        <v>2000</v>
      </c>
      <c r="E40" s="446">
        <v>3</v>
      </c>
      <c r="F40" s="449">
        <f t="shared" si="0"/>
        <v>6000</v>
      </c>
      <c r="G40" s="444">
        <v>0</v>
      </c>
      <c r="H40" s="443">
        <f t="shared" si="1"/>
        <v>6000</v>
      </c>
      <c r="I40" s="443">
        <v>0</v>
      </c>
      <c r="J40" s="443"/>
      <c r="K40" s="273">
        <v>2231</v>
      </c>
      <c r="M40" s="260"/>
      <c r="N40" s="260"/>
      <c r="O40" s="260"/>
    </row>
    <row r="41" spans="1:15">
      <c r="A41" s="277" t="s">
        <v>338</v>
      </c>
      <c r="B41" s="278" t="s">
        <v>339</v>
      </c>
      <c r="C41" s="279" t="s">
        <v>96</v>
      </c>
      <c r="D41" s="445">
        <v>150</v>
      </c>
      <c r="E41" s="446">
        <v>6</v>
      </c>
      <c r="F41" s="449">
        <f t="shared" si="0"/>
        <v>900</v>
      </c>
      <c r="G41" s="444">
        <v>0</v>
      </c>
      <c r="H41" s="443">
        <f t="shared" si="1"/>
        <v>900</v>
      </c>
      <c r="I41" s="443">
        <v>0</v>
      </c>
      <c r="J41" s="443"/>
      <c r="K41" s="273">
        <v>2111</v>
      </c>
      <c r="M41" s="260"/>
      <c r="N41" s="260"/>
      <c r="O41" s="260"/>
    </row>
    <row r="42" spans="1:15">
      <c r="A42" s="277" t="s">
        <v>340</v>
      </c>
      <c r="B42" s="278" t="s">
        <v>341</v>
      </c>
      <c r="C42" s="279" t="s">
        <v>194</v>
      </c>
      <c r="D42" s="445">
        <v>45</v>
      </c>
      <c r="E42" s="446">
        <v>40</v>
      </c>
      <c r="F42" s="449">
        <f t="shared" si="0"/>
        <v>1800</v>
      </c>
      <c r="G42" s="444">
        <v>0</v>
      </c>
      <c r="H42" s="443">
        <f t="shared" si="1"/>
        <v>1800</v>
      </c>
      <c r="I42" s="443">
        <v>0</v>
      </c>
      <c r="J42" s="443"/>
      <c r="K42" s="273">
        <v>2112</v>
      </c>
      <c r="M42" s="260"/>
      <c r="N42" s="260"/>
      <c r="O42" s="260"/>
    </row>
    <row r="43" spans="1:15">
      <c r="A43" s="277" t="s">
        <v>342</v>
      </c>
      <c r="B43" s="278" t="s">
        <v>343</v>
      </c>
      <c r="C43" s="273" t="s">
        <v>280</v>
      </c>
      <c r="D43" s="444">
        <v>1000</v>
      </c>
      <c r="E43" s="447">
        <v>8</v>
      </c>
      <c r="F43" s="449">
        <f t="shared" si="0"/>
        <v>8000</v>
      </c>
      <c r="G43" s="444">
        <v>0</v>
      </c>
      <c r="H43" s="443">
        <f t="shared" si="1"/>
        <v>8000</v>
      </c>
      <c r="I43" s="443">
        <v>0</v>
      </c>
      <c r="J43" s="443"/>
      <c r="K43" s="273">
        <v>2231</v>
      </c>
      <c r="M43" s="260"/>
      <c r="N43" s="260"/>
      <c r="O43" s="260"/>
    </row>
    <row r="44" spans="1:15">
      <c r="A44" s="277" t="s">
        <v>344</v>
      </c>
      <c r="B44" s="278" t="s">
        <v>345</v>
      </c>
      <c r="C44" s="273" t="s">
        <v>90</v>
      </c>
      <c r="D44" s="444">
        <v>5</v>
      </c>
      <c r="E44" s="447">
        <v>345</v>
      </c>
      <c r="F44" s="449">
        <f t="shared" si="0"/>
        <v>1725</v>
      </c>
      <c r="G44" s="444">
        <v>0</v>
      </c>
      <c r="H44" s="443">
        <f t="shared" si="1"/>
        <v>1725</v>
      </c>
      <c r="I44" s="443">
        <v>0</v>
      </c>
      <c r="J44" s="443"/>
      <c r="K44" s="273">
        <v>2231</v>
      </c>
      <c r="M44" s="260"/>
      <c r="N44" s="260"/>
      <c r="O44" s="260"/>
    </row>
    <row r="45" spans="1:15">
      <c r="A45" s="277" t="s">
        <v>346</v>
      </c>
      <c r="B45" s="278" t="s">
        <v>347</v>
      </c>
      <c r="C45" s="273" t="s">
        <v>249</v>
      </c>
      <c r="D45" s="444">
        <v>1</v>
      </c>
      <c r="E45" s="447">
        <v>12000</v>
      </c>
      <c r="F45" s="449">
        <f t="shared" si="0"/>
        <v>12000</v>
      </c>
      <c r="G45" s="444">
        <v>0</v>
      </c>
      <c r="H45" s="444">
        <v>0</v>
      </c>
      <c r="I45" s="443">
        <f>SUM(F45)</f>
        <v>12000</v>
      </c>
      <c r="J45" s="443"/>
      <c r="K45" s="273">
        <v>2231</v>
      </c>
      <c r="M45" s="56"/>
      <c r="N45" s="283"/>
      <c r="O45" s="260"/>
    </row>
    <row r="46" spans="1:15" ht="31.5">
      <c r="A46" s="277" t="s">
        <v>348</v>
      </c>
      <c r="B46" s="278" t="s">
        <v>349</v>
      </c>
      <c r="C46" s="273" t="s">
        <v>280</v>
      </c>
      <c r="D46" s="444">
        <v>500</v>
      </c>
      <c r="E46" s="447">
        <v>10</v>
      </c>
      <c r="F46" s="449">
        <f t="shared" si="0"/>
        <v>5000</v>
      </c>
      <c r="G46" s="444">
        <v>0</v>
      </c>
      <c r="H46" s="444">
        <v>0</v>
      </c>
      <c r="I46" s="443">
        <f t="shared" ref="I46:I52" si="2">SUM(F46)</f>
        <v>5000</v>
      </c>
      <c r="J46" s="443"/>
      <c r="K46" s="273">
        <v>2231</v>
      </c>
      <c r="M46" s="260"/>
      <c r="N46" s="260"/>
      <c r="O46" s="260"/>
    </row>
    <row r="47" spans="1:15">
      <c r="A47" s="277" t="s">
        <v>350</v>
      </c>
      <c r="B47" s="278" t="s">
        <v>351</v>
      </c>
      <c r="C47" s="273" t="s">
        <v>249</v>
      </c>
      <c r="D47" s="444">
        <v>1</v>
      </c>
      <c r="E47" s="447">
        <v>9000</v>
      </c>
      <c r="F47" s="449">
        <f t="shared" si="0"/>
        <v>9000</v>
      </c>
      <c r="G47" s="444">
        <v>0</v>
      </c>
      <c r="H47" s="444">
        <v>0</v>
      </c>
      <c r="I47" s="443">
        <f t="shared" si="2"/>
        <v>9000</v>
      </c>
      <c r="J47" s="443"/>
      <c r="K47" s="273">
        <v>2231</v>
      </c>
      <c r="M47" s="260"/>
      <c r="N47" s="260"/>
      <c r="O47" s="260"/>
    </row>
    <row r="48" spans="1:15">
      <c r="A48" s="277" t="s">
        <v>352</v>
      </c>
      <c r="B48" s="278" t="s">
        <v>353</v>
      </c>
      <c r="C48" s="279" t="s">
        <v>280</v>
      </c>
      <c r="D48" s="445">
        <v>1000</v>
      </c>
      <c r="E48" s="446">
        <v>3</v>
      </c>
      <c r="F48" s="449">
        <f t="shared" si="0"/>
        <v>3000</v>
      </c>
      <c r="G48" s="444">
        <v>0</v>
      </c>
      <c r="H48" s="444">
        <v>0</v>
      </c>
      <c r="I48" s="443">
        <f t="shared" si="2"/>
        <v>3000</v>
      </c>
      <c r="J48" s="443"/>
      <c r="K48" s="273">
        <v>2231</v>
      </c>
      <c r="M48" s="260"/>
      <c r="N48" s="260"/>
      <c r="O48" s="260"/>
    </row>
    <row r="49" spans="1:15">
      <c r="A49" s="277" t="s">
        <v>354</v>
      </c>
      <c r="B49" s="278" t="s">
        <v>320</v>
      </c>
      <c r="C49" s="279" t="s">
        <v>96</v>
      </c>
      <c r="D49" s="445">
        <v>138</v>
      </c>
      <c r="E49" s="446">
        <v>6</v>
      </c>
      <c r="F49" s="449">
        <f t="shared" si="0"/>
        <v>828</v>
      </c>
      <c r="G49" s="444">
        <v>0</v>
      </c>
      <c r="H49" s="444">
        <v>0</v>
      </c>
      <c r="I49" s="443">
        <f t="shared" si="2"/>
        <v>828</v>
      </c>
      <c r="J49" s="443"/>
      <c r="K49" s="273">
        <v>2111</v>
      </c>
      <c r="M49" s="260"/>
      <c r="N49" s="260"/>
      <c r="O49" s="260"/>
    </row>
    <row r="50" spans="1:15">
      <c r="A50" s="277" t="s">
        <v>355</v>
      </c>
      <c r="B50" s="278" t="s">
        <v>356</v>
      </c>
      <c r="C50" s="279" t="s">
        <v>194</v>
      </c>
      <c r="D50" s="445">
        <v>42</v>
      </c>
      <c r="E50" s="446">
        <v>40</v>
      </c>
      <c r="F50" s="449">
        <f t="shared" si="0"/>
        <v>1680</v>
      </c>
      <c r="G50" s="444">
        <v>0</v>
      </c>
      <c r="H50" s="444">
        <v>0</v>
      </c>
      <c r="I50" s="443">
        <f t="shared" si="2"/>
        <v>1680</v>
      </c>
      <c r="J50" s="443"/>
      <c r="K50" s="273">
        <v>2112</v>
      </c>
      <c r="M50" s="260"/>
      <c r="N50" s="260"/>
      <c r="O50" s="260"/>
    </row>
    <row r="51" spans="1:15">
      <c r="A51" s="277" t="s">
        <v>357</v>
      </c>
      <c r="B51" s="278" t="s">
        <v>358</v>
      </c>
      <c r="C51" s="273" t="s">
        <v>280</v>
      </c>
      <c r="D51" s="444">
        <v>500</v>
      </c>
      <c r="E51" s="447">
        <v>5</v>
      </c>
      <c r="F51" s="449">
        <f t="shared" si="0"/>
        <v>2500</v>
      </c>
      <c r="G51" s="444">
        <v>0</v>
      </c>
      <c r="H51" s="444">
        <v>0</v>
      </c>
      <c r="I51" s="443">
        <f t="shared" si="2"/>
        <v>2500</v>
      </c>
      <c r="J51" s="443"/>
      <c r="K51" s="273">
        <v>2231</v>
      </c>
    </row>
    <row r="52" spans="1:15">
      <c r="A52" s="277" t="s">
        <v>359</v>
      </c>
      <c r="B52" s="278" t="s">
        <v>345</v>
      </c>
      <c r="C52" s="273" t="s">
        <v>249</v>
      </c>
      <c r="D52" s="444">
        <v>1</v>
      </c>
      <c r="E52" s="447">
        <v>618</v>
      </c>
      <c r="F52" s="449">
        <f t="shared" si="0"/>
        <v>618</v>
      </c>
      <c r="G52" s="444">
        <v>0</v>
      </c>
      <c r="H52" s="444">
        <v>0</v>
      </c>
      <c r="I52" s="443">
        <f t="shared" si="2"/>
        <v>618</v>
      </c>
      <c r="J52" s="443"/>
      <c r="K52" s="273">
        <v>2231</v>
      </c>
    </row>
    <row r="53" spans="1:15" ht="31.5">
      <c r="A53" s="277" t="s">
        <v>1317</v>
      </c>
      <c r="B53" s="379" t="s">
        <v>1435</v>
      </c>
      <c r="C53" s="273"/>
      <c r="D53" s="444">
        <v>5</v>
      </c>
      <c r="E53" s="447">
        <v>820</v>
      </c>
      <c r="F53" s="449">
        <f t="shared" si="0"/>
        <v>4100</v>
      </c>
      <c r="G53" s="444">
        <v>0</v>
      </c>
      <c r="H53" s="444">
        <v>0</v>
      </c>
      <c r="I53" s="443">
        <v>0</v>
      </c>
      <c r="J53" s="443">
        <v>4100</v>
      </c>
      <c r="K53" s="273"/>
    </row>
    <row r="54" spans="1:15">
      <c r="A54" s="277" t="s">
        <v>1318</v>
      </c>
      <c r="B54" s="379" t="s">
        <v>324</v>
      </c>
      <c r="C54" s="273"/>
      <c r="D54" s="444">
        <v>5</v>
      </c>
      <c r="E54" s="447">
        <v>25</v>
      </c>
      <c r="F54" s="449">
        <f t="shared" si="0"/>
        <v>125</v>
      </c>
      <c r="G54" s="444">
        <v>0</v>
      </c>
      <c r="H54" s="444">
        <v>0</v>
      </c>
      <c r="I54" s="443">
        <v>0</v>
      </c>
      <c r="J54" s="443">
        <v>125</v>
      </c>
      <c r="K54" s="273"/>
    </row>
    <row r="55" spans="1:15">
      <c r="A55" s="277" t="s">
        <v>1432</v>
      </c>
      <c r="B55" s="379" t="s">
        <v>1436</v>
      </c>
      <c r="C55" s="270"/>
      <c r="D55" s="444">
        <v>250</v>
      </c>
      <c r="E55" s="447">
        <v>2.5</v>
      </c>
      <c r="F55" s="449">
        <f t="shared" si="0"/>
        <v>625</v>
      </c>
      <c r="G55" s="444">
        <v>0</v>
      </c>
      <c r="H55" s="444">
        <v>0</v>
      </c>
      <c r="I55" s="443">
        <v>0</v>
      </c>
      <c r="J55" s="443">
        <v>625</v>
      </c>
      <c r="K55" s="270"/>
    </row>
    <row r="56" spans="1:15">
      <c r="A56" s="262"/>
      <c r="B56" s="831" t="s">
        <v>41</v>
      </c>
      <c r="C56" s="831"/>
      <c r="D56" s="831"/>
      <c r="E56" s="831"/>
      <c r="F56" s="448">
        <f>SUM(G56:J56)</f>
        <v>168357</v>
      </c>
      <c r="G56" s="441">
        <f>SUM(G11:G55)</f>
        <v>44200</v>
      </c>
      <c r="H56" s="441">
        <v>68878</v>
      </c>
      <c r="I56" s="440">
        <v>48179</v>
      </c>
      <c r="J56" s="440">
        <f>SUM(J11:J55)</f>
        <v>7100</v>
      </c>
      <c r="K56" s="262"/>
    </row>
  </sheetData>
  <mergeCells count="17">
    <mergeCell ref="A2:B2"/>
    <mergeCell ref="C2:E2"/>
    <mergeCell ref="A3:B3"/>
    <mergeCell ref="C3:E3"/>
    <mergeCell ref="A4:B4"/>
    <mergeCell ref="C4:E4"/>
    <mergeCell ref="B56:E56"/>
    <mergeCell ref="A5:K5"/>
    <mergeCell ref="A6:K6"/>
    <mergeCell ref="A8:A9"/>
    <mergeCell ref="B8:B9"/>
    <mergeCell ref="C8:C9"/>
    <mergeCell ref="D8:D9"/>
    <mergeCell ref="E8:E9"/>
    <mergeCell ref="F8:F9"/>
    <mergeCell ref="K8:K9"/>
    <mergeCell ref="G8:J8"/>
  </mergeCells>
  <pageMargins left="0.70866141732283472" right="0.70866141732283472" top="0.74803149606299213" bottom="0.74803149606299213" header="0.31496062992125984" footer="0.31496062992125984"/>
  <pageSetup paperSize="9" scale="49"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2:L20"/>
  <sheetViews>
    <sheetView topLeftCell="A14" zoomScale="70" zoomScaleNormal="70" workbookViewId="0">
      <selection activeCell="K22" sqref="K22"/>
    </sheetView>
  </sheetViews>
  <sheetFormatPr defaultRowHeight="15.75"/>
  <cols>
    <col min="1" max="1" width="5" style="1" customWidth="1"/>
    <col min="2" max="2" width="72.7109375" style="311" customWidth="1"/>
    <col min="3" max="3" width="19.42578125" style="1" customWidth="1"/>
    <col min="4" max="4" width="9.28515625" style="1" customWidth="1"/>
    <col min="5" max="5" width="15.140625" style="1" customWidth="1"/>
    <col min="6" max="6" width="14.7109375" style="1" customWidth="1"/>
    <col min="7" max="7" width="11" style="1" bestFit="1" customWidth="1"/>
    <col min="8" max="8" width="12.85546875" style="1" bestFit="1" customWidth="1"/>
    <col min="9" max="11" width="11" style="1" bestFit="1" customWidth="1"/>
    <col min="12" max="12" width="53.140625" style="1" customWidth="1"/>
    <col min="13" max="16384" width="9.140625" style="1"/>
  </cols>
  <sheetData>
    <row r="2" spans="1:12">
      <c r="L2" s="212" t="s">
        <v>1429</v>
      </c>
    </row>
    <row r="3" spans="1:12">
      <c r="A3" s="854" t="s">
        <v>18</v>
      </c>
      <c r="B3" s="855"/>
      <c r="C3" s="812" t="s">
        <v>1430</v>
      </c>
      <c r="D3" s="812"/>
      <c r="E3" s="812"/>
      <c r="F3" s="213"/>
      <c r="G3" s="213"/>
      <c r="H3" s="213"/>
      <c r="I3" s="213"/>
      <c r="J3" s="213"/>
      <c r="K3" s="213"/>
      <c r="L3" s="213"/>
    </row>
    <row r="4" spans="1:12">
      <c r="A4" s="789" t="s">
        <v>20</v>
      </c>
      <c r="B4" s="790"/>
      <c r="C4" s="812" t="s">
        <v>388</v>
      </c>
      <c r="D4" s="812"/>
      <c r="E4" s="812"/>
      <c r="F4" s="213"/>
      <c r="G4" s="213"/>
      <c r="H4" s="213"/>
      <c r="I4" s="213"/>
      <c r="J4" s="213"/>
      <c r="K4" s="213"/>
      <c r="L4" s="209"/>
    </row>
    <row r="5" spans="1:12">
      <c r="A5" s="791" t="s">
        <v>21</v>
      </c>
      <c r="B5" s="791"/>
      <c r="C5" s="856" t="s">
        <v>6</v>
      </c>
      <c r="D5" s="857"/>
      <c r="E5" s="858"/>
      <c r="F5" s="213"/>
      <c r="G5" s="213"/>
      <c r="H5" s="213"/>
      <c r="I5" s="213"/>
      <c r="J5" s="213"/>
      <c r="K5" s="213"/>
      <c r="L5" s="213"/>
    </row>
    <row r="6" spans="1:12">
      <c r="A6" s="808"/>
      <c r="B6" s="808"/>
      <c r="C6" s="808"/>
      <c r="D6" s="808"/>
      <c r="E6" s="808"/>
      <c r="F6" s="808"/>
      <c r="G6" s="808"/>
      <c r="H6" s="808"/>
      <c r="I6" s="808"/>
      <c r="J6" s="808"/>
      <c r="K6" s="808"/>
      <c r="L6" s="808"/>
    </row>
    <row r="7" spans="1:12">
      <c r="A7" s="783" t="s">
        <v>23</v>
      </c>
      <c r="B7" s="783"/>
      <c r="C7" s="783"/>
      <c r="D7" s="783"/>
      <c r="E7" s="783"/>
      <c r="F7" s="783"/>
      <c r="G7" s="783"/>
      <c r="H7" s="783"/>
      <c r="I7" s="783"/>
      <c r="J7" s="783"/>
      <c r="K7" s="783"/>
      <c r="L7" s="783"/>
    </row>
    <row r="8" spans="1:12">
      <c r="A8" s="408"/>
      <c r="B8" s="408"/>
      <c r="C8" s="408"/>
      <c r="D8" s="408"/>
      <c r="E8" s="408"/>
      <c r="F8" s="408"/>
      <c r="G8" s="408"/>
      <c r="H8" s="408"/>
      <c r="I8" s="408"/>
      <c r="J8" s="408"/>
      <c r="K8" s="408"/>
      <c r="L8" s="358" t="s">
        <v>13</v>
      </c>
    </row>
    <row r="9" spans="1:12">
      <c r="A9" s="860" t="s">
        <v>24</v>
      </c>
      <c r="B9" s="860" t="s">
        <v>25</v>
      </c>
      <c r="C9" s="860" t="s">
        <v>26</v>
      </c>
      <c r="D9" s="860" t="s">
        <v>27</v>
      </c>
      <c r="E9" s="860" t="s">
        <v>28</v>
      </c>
      <c r="F9" s="860" t="s">
        <v>29</v>
      </c>
      <c r="G9" s="860" t="s">
        <v>30</v>
      </c>
      <c r="H9" s="860"/>
      <c r="I9" s="860"/>
      <c r="J9" s="860"/>
      <c r="K9" s="860"/>
      <c r="L9" s="860" t="s">
        <v>1360</v>
      </c>
    </row>
    <row r="10" spans="1:12">
      <c r="A10" s="860"/>
      <c r="B10" s="860"/>
      <c r="C10" s="860"/>
      <c r="D10" s="860"/>
      <c r="E10" s="860"/>
      <c r="F10" s="860"/>
      <c r="G10" s="410">
        <v>2017</v>
      </c>
      <c r="H10" s="410">
        <v>2018</v>
      </c>
      <c r="I10" s="410">
        <v>2019</v>
      </c>
      <c r="J10" s="410">
        <v>2020</v>
      </c>
      <c r="K10" s="410">
        <v>2021</v>
      </c>
      <c r="L10" s="860"/>
    </row>
    <row r="11" spans="1:12">
      <c r="A11" s="411">
        <v>1</v>
      </c>
      <c r="B11" s="359">
        <v>2</v>
      </c>
      <c r="C11" s="359">
        <v>3</v>
      </c>
      <c r="D11" s="411">
        <v>4</v>
      </c>
      <c r="E11" s="359">
        <v>5</v>
      </c>
      <c r="F11" s="359" t="s">
        <v>32</v>
      </c>
      <c r="G11" s="359">
        <v>7</v>
      </c>
      <c r="H11" s="359">
        <v>8</v>
      </c>
      <c r="I11" s="359">
        <v>9</v>
      </c>
      <c r="J11" s="359">
        <v>10</v>
      </c>
      <c r="K11" s="359">
        <v>11</v>
      </c>
      <c r="L11" s="359">
        <v>12</v>
      </c>
    </row>
    <row r="12" spans="1:12" ht="94.5">
      <c r="A12" s="502" t="s">
        <v>323</v>
      </c>
      <c r="B12" s="436" t="s">
        <v>389</v>
      </c>
      <c r="C12" s="133"/>
      <c r="D12" s="362">
        <v>1</v>
      </c>
      <c r="E12" s="434">
        <f>F12</f>
        <v>250050</v>
      </c>
      <c r="F12" s="503">
        <f>SUM(G12:K12)</f>
        <v>250050</v>
      </c>
      <c r="G12" s="435">
        <v>49450</v>
      </c>
      <c r="H12" s="435">
        <v>178600</v>
      </c>
      <c r="I12" s="435">
        <v>7000</v>
      </c>
      <c r="J12" s="435">
        <v>7000</v>
      </c>
      <c r="K12" s="435">
        <v>8000</v>
      </c>
      <c r="L12" s="504" t="s">
        <v>1479</v>
      </c>
    </row>
    <row r="13" spans="1:12" ht="110.25">
      <c r="A13" s="505" t="s">
        <v>326</v>
      </c>
      <c r="B13" s="362" t="s">
        <v>390</v>
      </c>
      <c r="C13" s="237"/>
      <c r="D13" s="362">
        <v>1</v>
      </c>
      <c r="E13" s="434">
        <f t="shared" ref="E13:E19" si="0">F13</f>
        <v>476550</v>
      </c>
      <c r="F13" s="503">
        <f t="shared" ref="F13:F19" si="1">SUM(G13:K13)</f>
        <v>476550</v>
      </c>
      <c r="G13" s="435">
        <v>80700</v>
      </c>
      <c r="H13" s="435">
        <v>343850</v>
      </c>
      <c r="I13" s="435">
        <v>11000</v>
      </c>
      <c r="J13" s="435">
        <v>11000</v>
      </c>
      <c r="K13" s="435">
        <v>30000</v>
      </c>
      <c r="L13" s="504" t="s">
        <v>1480</v>
      </c>
    </row>
    <row r="14" spans="1:12" ht="94.5">
      <c r="A14" s="502" t="s">
        <v>328</v>
      </c>
      <c r="B14" s="362" t="s">
        <v>391</v>
      </c>
      <c r="C14" s="133"/>
      <c r="D14" s="362">
        <v>1</v>
      </c>
      <c r="E14" s="434">
        <f t="shared" si="0"/>
        <v>115700</v>
      </c>
      <c r="F14" s="503">
        <f t="shared" si="1"/>
        <v>115700</v>
      </c>
      <c r="G14" s="435">
        <v>7600</v>
      </c>
      <c r="H14" s="435">
        <v>72100</v>
      </c>
      <c r="I14" s="435">
        <v>12000</v>
      </c>
      <c r="J14" s="435">
        <v>12000</v>
      </c>
      <c r="K14" s="435">
        <v>12000</v>
      </c>
      <c r="L14" s="504" t="s">
        <v>1481</v>
      </c>
    </row>
    <row r="15" spans="1:12" ht="110.25">
      <c r="A15" s="502" t="s">
        <v>330</v>
      </c>
      <c r="B15" s="362" t="s">
        <v>392</v>
      </c>
      <c r="C15" s="133"/>
      <c r="D15" s="362">
        <v>1</v>
      </c>
      <c r="E15" s="434">
        <f t="shared" si="0"/>
        <v>150000</v>
      </c>
      <c r="F15" s="503">
        <f t="shared" si="1"/>
        <v>150000</v>
      </c>
      <c r="G15" s="435">
        <v>19250</v>
      </c>
      <c r="H15" s="435">
        <v>40750</v>
      </c>
      <c r="I15" s="435">
        <v>30000</v>
      </c>
      <c r="J15" s="435">
        <v>30000</v>
      </c>
      <c r="K15" s="435">
        <v>30000</v>
      </c>
      <c r="L15" s="504" t="s">
        <v>1482</v>
      </c>
    </row>
    <row r="16" spans="1:12" ht="94.5">
      <c r="A16" s="502" t="s">
        <v>332</v>
      </c>
      <c r="B16" s="362" t="s">
        <v>394</v>
      </c>
      <c r="C16" s="133"/>
      <c r="D16" s="362">
        <v>1</v>
      </c>
      <c r="E16" s="434">
        <f t="shared" si="0"/>
        <v>369540</v>
      </c>
      <c r="F16" s="503">
        <f t="shared" si="1"/>
        <v>369540</v>
      </c>
      <c r="G16" s="435">
        <v>7000</v>
      </c>
      <c r="H16" s="435">
        <v>207540</v>
      </c>
      <c r="I16" s="435">
        <v>27500</v>
      </c>
      <c r="J16" s="435">
        <v>27500</v>
      </c>
      <c r="K16" s="435">
        <v>100000</v>
      </c>
      <c r="L16" s="504" t="s">
        <v>1483</v>
      </c>
    </row>
    <row r="17" spans="1:12" ht="94.5">
      <c r="A17" s="502" t="s">
        <v>334</v>
      </c>
      <c r="B17" s="362" t="s">
        <v>393</v>
      </c>
      <c r="C17" s="133"/>
      <c r="D17" s="362">
        <v>1</v>
      </c>
      <c r="E17" s="434">
        <f t="shared" si="0"/>
        <v>256960</v>
      </c>
      <c r="F17" s="503">
        <f t="shared" si="1"/>
        <v>256960</v>
      </c>
      <c r="G17" s="435">
        <v>4000</v>
      </c>
      <c r="H17" s="435">
        <v>98960</v>
      </c>
      <c r="I17" s="435">
        <v>42000</v>
      </c>
      <c r="J17" s="435">
        <v>42000</v>
      </c>
      <c r="K17" s="435">
        <v>70000</v>
      </c>
      <c r="L17" s="504" t="s">
        <v>1484</v>
      </c>
    </row>
    <row r="18" spans="1:12" ht="94.5">
      <c r="A18" s="502" t="s">
        <v>336</v>
      </c>
      <c r="B18" s="362" t="s">
        <v>395</v>
      </c>
      <c r="C18" s="133"/>
      <c r="D18" s="362">
        <v>1</v>
      </c>
      <c r="E18" s="434">
        <f t="shared" si="0"/>
        <v>751200</v>
      </c>
      <c r="F18" s="503">
        <f t="shared" si="1"/>
        <v>751200</v>
      </c>
      <c r="G18" s="435">
        <v>2000</v>
      </c>
      <c r="H18" s="435">
        <v>358200</v>
      </c>
      <c r="I18" s="435">
        <v>70500</v>
      </c>
      <c r="J18" s="435">
        <v>70500</v>
      </c>
      <c r="K18" s="435">
        <v>250000</v>
      </c>
      <c r="L18" s="504" t="s">
        <v>1485</v>
      </c>
    </row>
    <row r="19" spans="1:12" ht="141.75">
      <c r="A19" s="502" t="s">
        <v>338</v>
      </c>
      <c r="B19" s="362" t="s">
        <v>1431</v>
      </c>
      <c r="C19" s="133"/>
      <c r="D19" s="363">
        <v>1</v>
      </c>
      <c r="E19" s="434">
        <f t="shared" si="0"/>
        <v>555359</v>
      </c>
      <c r="F19" s="503">
        <f t="shared" si="1"/>
        <v>555359</v>
      </c>
      <c r="G19" s="435">
        <v>181000</v>
      </c>
      <c r="H19" s="435">
        <v>206274</v>
      </c>
      <c r="I19" s="435">
        <v>75085</v>
      </c>
      <c r="J19" s="435">
        <v>75000</v>
      </c>
      <c r="K19" s="435">
        <v>18000</v>
      </c>
      <c r="L19" s="237" t="s">
        <v>1486</v>
      </c>
    </row>
    <row r="20" spans="1:12">
      <c r="A20" s="506"/>
      <c r="B20" s="859" t="s">
        <v>41</v>
      </c>
      <c r="C20" s="859"/>
      <c r="D20" s="859"/>
      <c r="E20" s="859"/>
      <c r="F20" s="507">
        <f t="shared" ref="F20:K20" si="2">SUM(F12:F19)</f>
        <v>2925359</v>
      </c>
      <c r="G20" s="507">
        <f t="shared" si="2"/>
        <v>351000</v>
      </c>
      <c r="H20" s="507">
        <f t="shared" si="2"/>
        <v>1506274</v>
      </c>
      <c r="I20" s="507">
        <f t="shared" si="2"/>
        <v>275085</v>
      </c>
      <c r="J20" s="507">
        <f t="shared" si="2"/>
        <v>275000</v>
      </c>
      <c r="K20" s="507">
        <f t="shared" si="2"/>
        <v>518000</v>
      </c>
      <c r="L20" s="126"/>
    </row>
  </sheetData>
  <mergeCells count="17">
    <mergeCell ref="B20:E20"/>
    <mergeCell ref="A6:L6"/>
    <mergeCell ref="A7:L7"/>
    <mergeCell ref="A9:A10"/>
    <mergeCell ref="B9:B10"/>
    <mergeCell ref="C9:C10"/>
    <mergeCell ref="D9:D10"/>
    <mergeCell ref="E9:E10"/>
    <mergeCell ref="F9:F10"/>
    <mergeCell ref="G9:K9"/>
    <mergeCell ref="L9:L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2:L13"/>
  <sheetViews>
    <sheetView workbookViewId="0">
      <selection activeCell="K14" sqref="K14"/>
    </sheetView>
  </sheetViews>
  <sheetFormatPr defaultRowHeight="15.75"/>
  <cols>
    <col min="1" max="1" width="9.140625" style="1"/>
    <col min="2" max="2" width="30.42578125" style="1" customWidth="1"/>
    <col min="3" max="3" width="12.28515625" style="1" customWidth="1"/>
    <col min="4" max="4" width="13.85546875" style="1" customWidth="1"/>
    <col min="5" max="5" width="17.5703125" style="1" customWidth="1"/>
    <col min="6" max="6" width="20.85546875" style="1" bestFit="1" customWidth="1"/>
    <col min="7" max="9" width="9.140625" style="1"/>
    <col min="10" max="10" width="63.140625" style="1" customWidth="1"/>
    <col min="11" max="16384" width="9.140625" style="1"/>
  </cols>
  <sheetData>
    <row r="2" spans="1:12">
      <c r="A2" s="361"/>
      <c r="B2" s="361"/>
      <c r="C2" s="361"/>
      <c r="D2" s="361"/>
      <c r="E2" s="361"/>
      <c r="F2" s="361"/>
      <c r="G2" s="361"/>
      <c r="H2" s="361"/>
      <c r="I2" s="361"/>
      <c r="J2" s="356" t="s">
        <v>1297</v>
      </c>
    </row>
    <row r="3" spans="1:12">
      <c r="A3" s="778" t="s">
        <v>18</v>
      </c>
      <c r="B3" s="778"/>
      <c r="C3" s="777" t="s">
        <v>19</v>
      </c>
      <c r="D3" s="777"/>
      <c r="E3" s="777"/>
      <c r="F3" s="357"/>
      <c r="G3" s="357"/>
      <c r="H3" s="357"/>
      <c r="I3" s="357"/>
      <c r="J3" s="759" t="s">
        <v>1986</v>
      </c>
      <c r="K3" s="378"/>
      <c r="L3" s="378"/>
    </row>
    <row r="4" spans="1:12">
      <c r="A4" s="775" t="s">
        <v>20</v>
      </c>
      <c r="B4" s="776"/>
      <c r="C4" s="777" t="s">
        <v>19</v>
      </c>
      <c r="D4" s="777"/>
      <c r="E4" s="777"/>
      <c r="F4" s="357"/>
      <c r="G4" s="357"/>
      <c r="H4" s="357"/>
      <c r="I4" s="357"/>
      <c r="J4" s="378"/>
      <c r="K4" s="378"/>
      <c r="L4" s="378"/>
    </row>
    <row r="5" spans="1:12">
      <c r="A5" s="778" t="s">
        <v>21</v>
      </c>
      <c r="B5" s="778"/>
      <c r="C5" s="779" t="s">
        <v>60</v>
      </c>
      <c r="D5" s="779"/>
      <c r="E5" s="779"/>
      <c r="F5" s="357"/>
      <c r="G5" s="357"/>
      <c r="H5" s="357"/>
      <c r="I5" s="357"/>
      <c r="J5" s="357"/>
    </row>
    <row r="6" spans="1:12">
      <c r="A6" s="782" t="s">
        <v>1460</v>
      </c>
      <c r="B6" s="782"/>
      <c r="C6" s="782"/>
      <c r="D6" s="782"/>
      <c r="E6" s="782"/>
      <c r="F6" s="782"/>
      <c r="G6" s="782"/>
      <c r="H6" s="782"/>
      <c r="I6" s="782"/>
      <c r="J6" s="782"/>
    </row>
    <row r="7" spans="1:12">
      <c r="A7" s="783" t="s">
        <v>23</v>
      </c>
      <c r="B7" s="783"/>
      <c r="C7" s="783"/>
      <c r="D7" s="783"/>
      <c r="E7" s="783"/>
      <c r="F7" s="783"/>
      <c r="G7" s="783"/>
      <c r="H7" s="783"/>
      <c r="I7" s="783"/>
      <c r="J7" s="783"/>
    </row>
    <row r="8" spans="1:12">
      <c r="A8" s="749"/>
      <c r="B8" s="749"/>
      <c r="C8" s="749"/>
      <c r="D8" s="749"/>
      <c r="E8" s="749"/>
      <c r="F8" s="749"/>
      <c r="G8" s="749"/>
      <c r="H8" s="749"/>
      <c r="I8" s="749"/>
      <c r="J8" s="631" t="s">
        <v>13</v>
      </c>
    </row>
    <row r="9" spans="1:12">
      <c r="A9" s="784" t="s">
        <v>24</v>
      </c>
      <c r="B9" s="784" t="s">
        <v>25</v>
      </c>
      <c r="C9" s="784" t="s">
        <v>26</v>
      </c>
      <c r="D9" s="801" t="s">
        <v>27</v>
      </c>
      <c r="E9" s="784" t="s">
        <v>28</v>
      </c>
      <c r="F9" s="784" t="s">
        <v>29</v>
      </c>
      <c r="G9" s="786" t="s">
        <v>30</v>
      </c>
      <c r="H9" s="787"/>
      <c r="I9" s="788"/>
      <c r="J9" s="784" t="s">
        <v>1360</v>
      </c>
    </row>
    <row r="10" spans="1:12">
      <c r="A10" s="785"/>
      <c r="B10" s="785"/>
      <c r="C10" s="785"/>
      <c r="D10" s="802"/>
      <c r="E10" s="785"/>
      <c r="F10" s="785"/>
      <c r="G10" s="746">
        <v>2017</v>
      </c>
      <c r="H10" s="746">
        <v>2018</v>
      </c>
      <c r="I10" s="746">
        <v>2019</v>
      </c>
      <c r="J10" s="785"/>
    </row>
    <row r="11" spans="1:12">
      <c r="A11" s="411">
        <v>1</v>
      </c>
      <c r="B11" s="359">
        <v>2</v>
      </c>
      <c r="C11" s="359">
        <v>3</v>
      </c>
      <c r="D11" s="411">
        <v>4</v>
      </c>
      <c r="E11" s="359">
        <v>5</v>
      </c>
      <c r="F11" s="412" t="s">
        <v>32</v>
      </c>
      <c r="G11" s="412">
        <v>7</v>
      </c>
      <c r="H11" s="412">
        <v>8</v>
      </c>
      <c r="I11" s="412">
        <v>9</v>
      </c>
      <c r="J11" s="359">
        <v>10</v>
      </c>
    </row>
    <row r="12" spans="1:12" ht="47.25">
      <c r="A12" s="475" t="s">
        <v>33</v>
      </c>
      <c r="B12" s="223" t="s">
        <v>1985</v>
      </c>
      <c r="C12" s="221" t="s">
        <v>61</v>
      </c>
      <c r="D12" s="221">
        <v>1</v>
      </c>
      <c r="E12" s="222">
        <v>85000</v>
      </c>
      <c r="F12" s="222">
        <f>D12*E12</f>
        <v>85000</v>
      </c>
      <c r="G12" s="222">
        <v>0</v>
      </c>
      <c r="H12" s="222">
        <v>85000</v>
      </c>
      <c r="I12" s="222">
        <v>0</v>
      </c>
      <c r="J12" s="221">
        <v>2000</v>
      </c>
    </row>
    <row r="13" spans="1:12">
      <c r="A13" s="360"/>
      <c r="B13" s="781" t="s">
        <v>41</v>
      </c>
      <c r="C13" s="781"/>
      <c r="D13" s="781"/>
      <c r="E13" s="781"/>
      <c r="F13" s="421">
        <f>SUM(F12:F12)</f>
        <v>85000</v>
      </c>
      <c r="G13" s="421">
        <f>SUM(G12:G12)</f>
        <v>0</v>
      </c>
      <c r="H13" s="421">
        <f>SUM(H12:H12)</f>
        <v>85000</v>
      </c>
      <c r="I13" s="421">
        <f>SUM(I12:I12)</f>
        <v>0</v>
      </c>
      <c r="J13" s="360"/>
    </row>
  </sheetData>
  <mergeCells count="17">
    <mergeCell ref="A3:B3"/>
    <mergeCell ref="C3:E3"/>
    <mergeCell ref="A4:B4"/>
    <mergeCell ref="C4:E4"/>
    <mergeCell ref="A5:B5"/>
    <mergeCell ref="C5:E5"/>
    <mergeCell ref="B13:E13"/>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7" orientation="landscape" r:id="rId1"/>
</worksheet>
</file>

<file path=xl/worksheets/sheet3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sheetPr>
    <pageSetUpPr fitToPage="1"/>
  </sheetPr>
  <dimension ref="A1:K15"/>
  <sheetViews>
    <sheetView workbookViewId="0">
      <selection activeCell="A17" sqref="A2:XFD17"/>
    </sheetView>
  </sheetViews>
  <sheetFormatPr defaultRowHeight="15.75"/>
  <cols>
    <col min="1" max="1" width="5" style="1" customWidth="1"/>
    <col min="2" max="2" width="35.7109375" style="1" customWidth="1"/>
    <col min="3" max="3" width="12.85546875" style="1" customWidth="1"/>
    <col min="4" max="4" width="8.7109375" style="1" customWidth="1"/>
    <col min="5" max="5" width="15.140625" style="1" customWidth="1"/>
    <col min="6" max="6" width="13.5703125" style="1" customWidth="1"/>
    <col min="7" max="7" width="8.42578125" style="1" customWidth="1"/>
    <col min="8" max="8" width="13" style="1" customWidth="1"/>
    <col min="9" max="9" width="12.85546875" style="1" customWidth="1"/>
    <col min="10" max="10" width="65.85546875" style="1" customWidth="1"/>
    <col min="11" max="16384" width="9.140625" style="1"/>
  </cols>
  <sheetData>
    <row r="1" spans="1:11">
      <c r="J1" s="212" t="s">
        <v>1428</v>
      </c>
      <c r="K1" s="2"/>
    </row>
    <row r="2" spans="1:11">
      <c r="A2" s="791" t="s">
        <v>18</v>
      </c>
      <c r="B2" s="791"/>
      <c r="C2" s="812" t="s">
        <v>361</v>
      </c>
      <c r="D2" s="812"/>
      <c r="E2" s="812"/>
      <c r="F2" s="213"/>
      <c r="G2" s="213"/>
      <c r="H2" s="213"/>
      <c r="I2" s="213"/>
      <c r="J2" s="213"/>
    </row>
    <row r="3" spans="1:11">
      <c r="A3" s="789" t="s">
        <v>20</v>
      </c>
      <c r="B3" s="790"/>
      <c r="C3" s="812" t="s">
        <v>362</v>
      </c>
      <c r="D3" s="812"/>
      <c r="E3" s="812"/>
      <c r="F3" s="213"/>
      <c r="G3" s="213"/>
      <c r="H3" s="213"/>
      <c r="I3" s="213"/>
      <c r="J3" s="209"/>
    </row>
    <row r="4" spans="1:11">
      <c r="A4" s="791" t="s">
        <v>21</v>
      </c>
      <c r="B4" s="791"/>
      <c r="C4" s="813" t="s">
        <v>7</v>
      </c>
      <c r="D4" s="813"/>
      <c r="E4" s="813"/>
      <c r="F4" s="213"/>
      <c r="G4" s="213"/>
      <c r="H4" s="213"/>
      <c r="I4" s="213"/>
      <c r="J4" s="213"/>
    </row>
    <row r="5" spans="1:11">
      <c r="A5" s="808" t="s">
        <v>363</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row>
    <row r="8" spans="1:11">
      <c r="A8" s="796" t="s">
        <v>24</v>
      </c>
      <c r="B8" s="796" t="s">
        <v>25</v>
      </c>
      <c r="C8" s="796" t="s">
        <v>26</v>
      </c>
      <c r="D8" s="810" t="s">
        <v>27</v>
      </c>
      <c r="E8" s="796" t="s">
        <v>28</v>
      </c>
      <c r="F8" s="796" t="s">
        <v>29</v>
      </c>
      <c r="G8" s="798" t="s">
        <v>30</v>
      </c>
      <c r="H8" s="799"/>
      <c r="I8" s="800"/>
      <c r="J8" s="796" t="s">
        <v>31</v>
      </c>
    </row>
    <row r="9" spans="1:11">
      <c r="A9" s="797"/>
      <c r="B9" s="797"/>
      <c r="C9" s="797"/>
      <c r="D9" s="811"/>
      <c r="E9" s="797"/>
      <c r="F9" s="797"/>
      <c r="G9" s="470">
        <v>2107</v>
      </c>
      <c r="H9" s="470">
        <v>2018</v>
      </c>
      <c r="I9" s="470">
        <v>2019</v>
      </c>
      <c r="J9" s="797"/>
    </row>
    <row r="10" spans="1:11">
      <c r="A10" s="17">
        <v>1</v>
      </c>
      <c r="B10" s="25">
        <v>2</v>
      </c>
      <c r="C10" s="25">
        <v>3</v>
      </c>
      <c r="D10" s="17">
        <v>4</v>
      </c>
      <c r="E10" s="25">
        <v>5</v>
      </c>
      <c r="F10" s="151" t="s">
        <v>32</v>
      </c>
      <c r="G10" s="151">
        <v>7</v>
      </c>
      <c r="H10" s="151">
        <v>8</v>
      </c>
      <c r="I10" s="151">
        <v>9</v>
      </c>
      <c r="J10" s="25">
        <v>10</v>
      </c>
    </row>
    <row r="11" spans="1:11" ht="63">
      <c r="A11" s="124" t="s">
        <v>33</v>
      </c>
      <c r="B11" s="125" t="s">
        <v>364</v>
      </c>
      <c r="C11" s="127" t="s">
        <v>365</v>
      </c>
      <c r="D11" s="127">
        <v>12</v>
      </c>
      <c r="E11" s="127">
        <v>583.33000000000004</v>
      </c>
      <c r="F11" s="197">
        <f>D11*E11</f>
        <v>7000</v>
      </c>
      <c r="G11" s="197"/>
      <c r="H11" s="197">
        <v>7000</v>
      </c>
      <c r="I11" s="197"/>
      <c r="J11" s="237" t="s">
        <v>1487</v>
      </c>
    </row>
    <row r="12" spans="1:11" ht="31.5">
      <c r="A12" s="124" t="s">
        <v>34</v>
      </c>
      <c r="B12" s="125" t="s">
        <v>366</v>
      </c>
      <c r="C12" s="127" t="s">
        <v>365</v>
      </c>
      <c r="D12" s="127">
        <v>1</v>
      </c>
      <c r="E12" s="127">
        <v>4000</v>
      </c>
      <c r="F12" s="197">
        <f>D12*E12</f>
        <v>4000</v>
      </c>
      <c r="G12" s="197"/>
      <c r="H12" s="197">
        <v>4000</v>
      </c>
      <c r="I12" s="197"/>
      <c r="J12" s="237" t="s">
        <v>367</v>
      </c>
    </row>
    <row r="13" spans="1:11" ht="47.25">
      <c r="A13" s="124" t="s">
        <v>36</v>
      </c>
      <c r="B13" s="125" t="s">
        <v>368</v>
      </c>
      <c r="C13" s="127" t="s">
        <v>365</v>
      </c>
      <c r="D13" s="127">
        <v>5</v>
      </c>
      <c r="E13" s="127">
        <v>2000</v>
      </c>
      <c r="F13" s="197">
        <f>D13*E13</f>
        <v>10000</v>
      </c>
      <c r="G13" s="197"/>
      <c r="H13" s="197">
        <v>10000</v>
      </c>
      <c r="I13" s="197"/>
      <c r="J13" s="237" t="s">
        <v>369</v>
      </c>
    </row>
    <row r="14" spans="1:11" ht="157.5">
      <c r="A14" s="124" t="s">
        <v>38</v>
      </c>
      <c r="B14" s="125" t="s">
        <v>370</v>
      </c>
      <c r="C14" s="127" t="s">
        <v>365</v>
      </c>
      <c r="D14" s="127">
        <v>1</v>
      </c>
      <c r="E14" s="127">
        <v>19000</v>
      </c>
      <c r="F14" s="197">
        <f>D14*E14</f>
        <v>19000</v>
      </c>
      <c r="G14" s="197"/>
      <c r="H14" s="197">
        <v>19000</v>
      </c>
      <c r="I14" s="197"/>
      <c r="J14" s="237" t="s">
        <v>371</v>
      </c>
    </row>
    <row r="15" spans="1:11">
      <c r="A15" s="126"/>
      <c r="B15" s="793" t="s">
        <v>41</v>
      </c>
      <c r="C15" s="793"/>
      <c r="D15" s="793"/>
      <c r="E15" s="793"/>
      <c r="F15" s="171">
        <f>SUM(F11:F14)</f>
        <v>40000</v>
      </c>
      <c r="G15" s="171">
        <f>SUM(G11:G14)</f>
        <v>0</v>
      </c>
      <c r="H15" s="171">
        <f>SUM(H11:H14)</f>
        <v>40000</v>
      </c>
      <c r="I15" s="171">
        <f>SUM(I11:I14)</f>
        <v>0</v>
      </c>
      <c r="J15" s="126"/>
    </row>
  </sheetData>
  <mergeCells count="17">
    <mergeCell ref="B15:E15"/>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8"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K24"/>
  <sheetViews>
    <sheetView workbookViewId="0">
      <selection activeCell="L16" sqref="L16"/>
    </sheetView>
  </sheetViews>
  <sheetFormatPr defaultRowHeight="15.75"/>
  <cols>
    <col min="1" max="1" width="5" style="1" customWidth="1"/>
    <col min="2" max="2" width="39.85546875" style="1" customWidth="1"/>
    <col min="3" max="3" width="15.42578125" style="1" bestFit="1" customWidth="1"/>
    <col min="4" max="4" width="10.5703125" style="1" customWidth="1"/>
    <col min="5" max="5" width="15.140625" style="1" customWidth="1"/>
    <col min="6" max="6" width="21.7109375" style="1" customWidth="1"/>
    <col min="7" max="7" width="11.5703125" style="1" customWidth="1"/>
    <col min="8" max="8" width="15" style="1" customWidth="1"/>
    <col min="9" max="9" width="11.5703125" style="1" customWidth="1"/>
    <col min="10" max="10" width="17.42578125" style="1" customWidth="1"/>
    <col min="11" max="16384" width="9.140625" style="1"/>
  </cols>
  <sheetData>
    <row r="1" spans="1:11">
      <c r="J1" s="212" t="s">
        <v>1427</v>
      </c>
      <c r="K1" s="2"/>
    </row>
    <row r="2" spans="1:11">
      <c r="B2" s="433"/>
    </row>
    <row r="3" spans="1:11">
      <c r="A3" s="791" t="s">
        <v>18</v>
      </c>
      <c r="B3" s="791"/>
      <c r="C3" s="812" t="s">
        <v>7</v>
      </c>
      <c r="D3" s="812"/>
      <c r="E3" s="812"/>
      <c r="F3" s="213"/>
      <c r="G3" s="213"/>
      <c r="H3" s="213"/>
      <c r="I3" s="213"/>
      <c r="J3" s="213"/>
    </row>
    <row r="4" spans="1:11">
      <c r="A4" s="789" t="s">
        <v>20</v>
      </c>
      <c r="B4" s="790"/>
      <c r="C4" s="791" t="s">
        <v>373</v>
      </c>
      <c r="D4" s="791"/>
      <c r="E4" s="791"/>
      <c r="F4" s="213"/>
      <c r="G4" s="213"/>
      <c r="H4" s="213"/>
      <c r="I4" s="213"/>
      <c r="J4" s="209"/>
    </row>
    <row r="5" spans="1:11">
      <c r="A5" s="791" t="s">
        <v>21</v>
      </c>
      <c r="B5" s="791"/>
      <c r="C5" s="813" t="s">
        <v>7</v>
      </c>
      <c r="D5" s="813"/>
      <c r="E5" s="813"/>
      <c r="F5" s="213"/>
      <c r="G5" s="213"/>
      <c r="H5" s="213"/>
      <c r="I5" s="213"/>
      <c r="J5" s="213"/>
    </row>
    <row r="6" spans="1:11">
      <c r="A6" s="808" t="s">
        <v>381</v>
      </c>
      <c r="B6" s="808"/>
      <c r="C6" s="808"/>
      <c r="D6" s="808"/>
      <c r="E6" s="808"/>
      <c r="F6" s="808"/>
      <c r="G6" s="808"/>
      <c r="H6" s="808"/>
      <c r="I6" s="808"/>
      <c r="J6" s="808"/>
    </row>
    <row r="7" spans="1:11">
      <c r="A7" s="795" t="s">
        <v>23</v>
      </c>
      <c r="B7" s="795"/>
      <c r="C7" s="795"/>
      <c r="D7" s="795"/>
      <c r="E7" s="795"/>
      <c r="F7" s="795"/>
      <c r="G7" s="795"/>
      <c r="H7" s="795"/>
      <c r="I7" s="795"/>
      <c r="J7" s="795"/>
    </row>
    <row r="8" spans="1:11">
      <c r="A8" s="408"/>
      <c r="B8" s="508"/>
      <c r="C8" s="408"/>
      <c r="D8" s="408"/>
      <c r="E8" s="408"/>
      <c r="F8" s="408"/>
      <c r="G8" s="408"/>
      <c r="H8" s="408"/>
      <c r="I8" s="408"/>
      <c r="J8" s="358" t="s">
        <v>13</v>
      </c>
    </row>
    <row r="9" spans="1:11" ht="32.25" customHeight="1">
      <c r="A9" s="796" t="s">
        <v>24</v>
      </c>
      <c r="B9" s="796" t="s">
        <v>25</v>
      </c>
      <c r="C9" s="796" t="s">
        <v>26</v>
      </c>
      <c r="D9" s="810" t="s">
        <v>27</v>
      </c>
      <c r="E9" s="796" t="s">
        <v>28</v>
      </c>
      <c r="F9" s="796" t="s">
        <v>29</v>
      </c>
      <c r="G9" s="798" t="s">
        <v>30</v>
      </c>
      <c r="H9" s="799"/>
      <c r="I9" s="800"/>
      <c r="J9" s="796" t="s">
        <v>1497</v>
      </c>
    </row>
    <row r="10" spans="1:11" ht="33" customHeight="1">
      <c r="A10" s="797"/>
      <c r="B10" s="797"/>
      <c r="C10" s="797"/>
      <c r="D10" s="811"/>
      <c r="E10" s="797"/>
      <c r="F10" s="797"/>
      <c r="G10" s="470">
        <v>2017</v>
      </c>
      <c r="H10" s="470">
        <v>2018</v>
      </c>
      <c r="I10" s="470">
        <v>2019</v>
      </c>
      <c r="J10" s="797"/>
    </row>
    <row r="11" spans="1:11">
      <c r="A11" s="17">
        <v>1</v>
      </c>
      <c r="B11" s="25">
        <v>2</v>
      </c>
      <c r="C11" s="25">
        <v>3</v>
      </c>
      <c r="D11" s="17">
        <v>4</v>
      </c>
      <c r="E11" s="25">
        <v>5</v>
      </c>
      <c r="F11" s="151" t="s">
        <v>32</v>
      </c>
      <c r="G11" s="151">
        <v>7</v>
      </c>
      <c r="H11" s="151">
        <v>8</v>
      </c>
      <c r="I11" s="151">
        <v>9</v>
      </c>
      <c r="J11" s="25">
        <v>10</v>
      </c>
    </row>
    <row r="12" spans="1:11">
      <c r="A12" s="17">
        <v>1</v>
      </c>
      <c r="B12" s="25" t="s">
        <v>1488</v>
      </c>
      <c r="C12" s="509"/>
      <c r="D12" s="510"/>
      <c r="E12" s="509"/>
      <c r="F12" s="511"/>
      <c r="G12" s="151"/>
      <c r="H12" s="511"/>
      <c r="I12" s="151"/>
      <c r="J12" s="509"/>
    </row>
    <row r="13" spans="1:11">
      <c r="A13" s="124" t="s">
        <v>45</v>
      </c>
      <c r="B13" s="125" t="s">
        <v>382</v>
      </c>
      <c r="C13" s="870" t="s">
        <v>383</v>
      </c>
      <c r="D13" s="873">
        <v>1</v>
      </c>
      <c r="E13" s="861">
        <v>15004</v>
      </c>
      <c r="F13" s="861">
        <f t="shared" ref="F13:F23" si="0">D13*E13</f>
        <v>15004</v>
      </c>
      <c r="G13" s="864"/>
      <c r="H13" s="861">
        <f t="shared" ref="H13:H23" si="1">F13</f>
        <v>15004</v>
      </c>
      <c r="I13" s="864"/>
      <c r="J13" s="867">
        <v>2239</v>
      </c>
    </row>
    <row r="14" spans="1:11">
      <c r="A14" s="124" t="s">
        <v>49</v>
      </c>
      <c r="B14" s="125" t="s">
        <v>384</v>
      </c>
      <c r="C14" s="871"/>
      <c r="D14" s="874"/>
      <c r="E14" s="862"/>
      <c r="F14" s="862"/>
      <c r="G14" s="865"/>
      <c r="H14" s="862"/>
      <c r="I14" s="865"/>
      <c r="J14" s="868"/>
    </row>
    <row r="15" spans="1:11">
      <c r="A15" s="124" t="s">
        <v>241</v>
      </c>
      <c r="B15" s="125" t="s">
        <v>385</v>
      </c>
      <c r="C15" s="871"/>
      <c r="D15" s="874"/>
      <c r="E15" s="862"/>
      <c r="F15" s="862"/>
      <c r="G15" s="865"/>
      <c r="H15" s="862"/>
      <c r="I15" s="865"/>
      <c r="J15" s="868"/>
    </row>
    <row r="16" spans="1:11">
      <c r="A16" s="124" t="s">
        <v>242</v>
      </c>
      <c r="B16" s="125" t="s">
        <v>386</v>
      </c>
      <c r="C16" s="871"/>
      <c r="D16" s="874"/>
      <c r="E16" s="862"/>
      <c r="F16" s="862"/>
      <c r="G16" s="865"/>
      <c r="H16" s="862"/>
      <c r="I16" s="865"/>
      <c r="J16" s="868"/>
    </row>
    <row r="17" spans="1:10">
      <c r="A17" s="124" t="s">
        <v>243</v>
      </c>
      <c r="B17" s="125" t="s">
        <v>387</v>
      </c>
      <c r="C17" s="872"/>
      <c r="D17" s="875"/>
      <c r="E17" s="863"/>
      <c r="F17" s="863"/>
      <c r="G17" s="866"/>
      <c r="H17" s="863"/>
      <c r="I17" s="866"/>
      <c r="J17" s="869"/>
    </row>
    <row r="18" spans="1:10">
      <c r="A18" s="124" t="s">
        <v>281</v>
      </c>
      <c r="B18" s="125" t="s">
        <v>1489</v>
      </c>
      <c r="C18" s="127"/>
      <c r="D18" s="127"/>
      <c r="E18" s="127"/>
      <c r="F18" s="197"/>
      <c r="G18" s="197"/>
      <c r="H18" s="197"/>
      <c r="I18" s="197"/>
      <c r="J18" s="133"/>
    </row>
    <row r="19" spans="1:10">
      <c r="A19" s="124" t="s">
        <v>51</v>
      </c>
      <c r="B19" s="125" t="s">
        <v>861</v>
      </c>
      <c r="C19" s="127" t="s">
        <v>383</v>
      </c>
      <c r="D19" s="127">
        <v>1</v>
      </c>
      <c r="E19" s="127">
        <v>436</v>
      </c>
      <c r="F19" s="197">
        <f t="shared" si="0"/>
        <v>436</v>
      </c>
      <c r="G19" s="197"/>
      <c r="H19" s="197">
        <f t="shared" si="1"/>
        <v>436</v>
      </c>
      <c r="I19" s="197"/>
      <c r="J19" s="133" t="s">
        <v>538</v>
      </c>
    </row>
    <row r="20" spans="1:10" ht="47.25">
      <c r="A20" s="124" t="s">
        <v>53</v>
      </c>
      <c r="B20" s="125" t="s">
        <v>1490</v>
      </c>
      <c r="C20" s="432" t="s">
        <v>888</v>
      </c>
      <c r="D20" s="127">
        <v>50</v>
      </c>
      <c r="E20" s="127">
        <v>8.92</v>
      </c>
      <c r="F20" s="197">
        <f t="shared" si="0"/>
        <v>446</v>
      </c>
      <c r="G20" s="197"/>
      <c r="H20" s="197">
        <f t="shared" si="1"/>
        <v>446</v>
      </c>
      <c r="I20" s="197"/>
      <c r="J20" s="431" t="s">
        <v>1491</v>
      </c>
    </row>
    <row r="21" spans="1:10" ht="78.75">
      <c r="A21" s="124" t="s">
        <v>142</v>
      </c>
      <c r="B21" s="125" t="s">
        <v>1492</v>
      </c>
      <c r="C21" s="127" t="s">
        <v>383</v>
      </c>
      <c r="D21" s="127">
        <v>1</v>
      </c>
      <c r="E21" s="127">
        <v>150</v>
      </c>
      <c r="F21" s="197">
        <f t="shared" si="0"/>
        <v>150</v>
      </c>
      <c r="G21" s="197"/>
      <c r="H21" s="197">
        <f t="shared" si="1"/>
        <v>150</v>
      </c>
      <c r="I21" s="197"/>
      <c r="J21" s="431" t="s">
        <v>1493</v>
      </c>
    </row>
    <row r="22" spans="1:10" ht="157.5">
      <c r="A22" s="124" t="s">
        <v>36</v>
      </c>
      <c r="B22" s="125" t="s">
        <v>1494</v>
      </c>
      <c r="C22" s="127" t="s">
        <v>1495</v>
      </c>
      <c r="D22" s="127">
        <v>6</v>
      </c>
      <c r="E22" s="127">
        <v>660.67</v>
      </c>
      <c r="F22" s="197">
        <f>D22*E22</f>
        <v>3964</v>
      </c>
      <c r="G22" s="197"/>
      <c r="H22" s="197">
        <f t="shared" si="1"/>
        <v>3964</v>
      </c>
      <c r="I22" s="197"/>
      <c r="J22" s="431" t="s">
        <v>1496</v>
      </c>
    </row>
    <row r="23" spans="1:10">
      <c r="A23" s="124"/>
      <c r="B23" s="125"/>
      <c r="C23" s="127"/>
      <c r="D23" s="127"/>
      <c r="E23" s="127"/>
      <c r="F23" s="197">
        <f t="shared" si="0"/>
        <v>0</v>
      </c>
      <c r="G23" s="197"/>
      <c r="H23" s="197">
        <f t="shared" si="1"/>
        <v>0</v>
      </c>
      <c r="I23" s="197"/>
      <c r="J23" s="133"/>
    </row>
    <row r="24" spans="1:10">
      <c r="A24" s="126"/>
      <c r="B24" s="793" t="s">
        <v>41</v>
      </c>
      <c r="C24" s="793"/>
      <c r="D24" s="793"/>
      <c r="E24" s="793"/>
      <c r="F24" s="171">
        <f>SUM(F13:F23)</f>
        <v>20000</v>
      </c>
      <c r="G24" s="171">
        <f>SUM(G13:G23)</f>
        <v>0</v>
      </c>
      <c r="H24" s="171">
        <f>SUM(H13:H23)</f>
        <v>20000</v>
      </c>
      <c r="I24" s="171">
        <f>SUM(I13:I23)</f>
        <v>0</v>
      </c>
      <c r="J24" s="126"/>
    </row>
  </sheetData>
  <mergeCells count="25">
    <mergeCell ref="H13:H17"/>
    <mergeCell ref="I13:I17"/>
    <mergeCell ref="J13:J17"/>
    <mergeCell ref="B24:E24"/>
    <mergeCell ref="C13:C17"/>
    <mergeCell ref="D13:D17"/>
    <mergeCell ref="E13:E17"/>
    <mergeCell ref="F13:F17"/>
    <mergeCell ref="G13:G17"/>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7" orientation="landscape" r:id="rId1"/>
</worksheet>
</file>

<file path=xl/worksheets/sheet34.xml><?xml version="1.0" encoding="utf-8"?>
<worksheet xmlns="http://schemas.openxmlformats.org/spreadsheetml/2006/main" xmlns:r="http://schemas.openxmlformats.org/officeDocument/2006/relationships">
  <sheetPr>
    <pageSetUpPr fitToPage="1"/>
  </sheetPr>
  <dimension ref="A1:K21"/>
  <sheetViews>
    <sheetView workbookViewId="0">
      <selection activeCell="I23" sqref="I23"/>
    </sheetView>
  </sheetViews>
  <sheetFormatPr defaultRowHeight="15.75"/>
  <cols>
    <col min="1" max="1" width="5" style="1" customWidth="1"/>
    <col min="2" max="2" width="34.42578125" style="1" customWidth="1"/>
    <col min="3" max="3" width="19.5703125" style="1" customWidth="1"/>
    <col min="4" max="4" width="8.42578125" style="1" customWidth="1"/>
    <col min="5" max="5" width="15.140625" style="1" customWidth="1"/>
    <col min="6" max="6" width="21.7109375" style="1" customWidth="1"/>
    <col min="7" max="7" width="10.5703125" style="1" customWidth="1"/>
    <col min="8" max="9" width="11" style="1" customWidth="1"/>
    <col min="10" max="10" width="47" style="1" customWidth="1"/>
    <col min="11" max="16384" width="9.140625" style="1"/>
  </cols>
  <sheetData>
    <row r="1" spans="1:11">
      <c r="J1" s="212" t="s">
        <v>1426</v>
      </c>
      <c r="K1" s="2"/>
    </row>
    <row r="3" spans="1:11" ht="15.75" customHeight="1">
      <c r="A3" s="876" t="s">
        <v>18</v>
      </c>
      <c r="B3" s="876"/>
      <c r="C3" s="876" t="s">
        <v>372</v>
      </c>
      <c r="D3" s="876"/>
      <c r="E3" s="876"/>
      <c r="F3" s="876"/>
      <c r="G3" s="876"/>
      <c r="H3" s="876"/>
      <c r="I3" s="512"/>
      <c r="J3" s="512"/>
    </row>
    <row r="4" spans="1:11" ht="15.75" customHeight="1">
      <c r="A4" s="877" t="s">
        <v>20</v>
      </c>
      <c r="B4" s="878"/>
      <c r="C4" s="876" t="s">
        <v>373</v>
      </c>
      <c r="D4" s="876"/>
      <c r="E4" s="876"/>
      <c r="F4" s="876"/>
      <c r="G4" s="876"/>
      <c r="H4" s="876"/>
      <c r="I4" s="512"/>
      <c r="J4" s="512"/>
    </row>
    <row r="5" spans="1:11">
      <c r="A5" s="876" t="s">
        <v>21</v>
      </c>
      <c r="B5" s="876"/>
      <c r="C5" s="880" t="s">
        <v>7</v>
      </c>
      <c r="D5" s="880"/>
      <c r="E5" s="880"/>
      <c r="F5" s="880"/>
      <c r="G5" s="880"/>
      <c r="H5" s="880"/>
      <c r="I5" s="512"/>
      <c r="J5" s="512"/>
    </row>
    <row r="6" spans="1:11">
      <c r="A6" s="881" t="s">
        <v>1498</v>
      </c>
      <c r="B6" s="881"/>
      <c r="C6" s="881"/>
      <c r="D6" s="881"/>
      <c r="E6" s="881"/>
      <c r="F6" s="881"/>
      <c r="G6" s="881"/>
      <c r="H6" s="881"/>
      <c r="I6" s="881"/>
      <c r="J6" s="881"/>
    </row>
    <row r="7" spans="1:11">
      <c r="A7" s="882" t="s">
        <v>23</v>
      </c>
      <c r="B7" s="882"/>
      <c r="C7" s="882"/>
      <c r="D7" s="882"/>
      <c r="E7" s="882"/>
      <c r="F7" s="882"/>
      <c r="G7" s="882"/>
      <c r="H7" s="882"/>
      <c r="I7" s="882"/>
      <c r="J7" s="882"/>
    </row>
    <row r="8" spans="1:11">
      <c r="A8" s="513"/>
      <c r="B8" s="514"/>
      <c r="C8" s="513"/>
      <c r="D8" s="513"/>
      <c r="E8" s="513"/>
      <c r="F8" s="513"/>
      <c r="G8" s="513"/>
      <c r="H8" s="513"/>
      <c r="I8" s="513"/>
      <c r="J8" s="515" t="s">
        <v>13</v>
      </c>
    </row>
    <row r="9" spans="1:11">
      <c r="A9" s="883" t="s">
        <v>24</v>
      </c>
      <c r="B9" s="883" t="s">
        <v>25</v>
      </c>
      <c r="C9" s="883" t="s">
        <v>26</v>
      </c>
      <c r="D9" s="884" t="s">
        <v>27</v>
      </c>
      <c r="E9" s="883" t="s">
        <v>28</v>
      </c>
      <c r="F9" s="883" t="s">
        <v>29</v>
      </c>
      <c r="G9" s="883" t="s">
        <v>30</v>
      </c>
      <c r="H9" s="883"/>
      <c r="I9" s="883"/>
      <c r="J9" s="883" t="s">
        <v>1509</v>
      </c>
    </row>
    <row r="10" spans="1:11">
      <c r="A10" s="883"/>
      <c r="B10" s="883"/>
      <c r="C10" s="883"/>
      <c r="D10" s="884"/>
      <c r="E10" s="883"/>
      <c r="F10" s="883"/>
      <c r="G10" s="516">
        <v>2107</v>
      </c>
      <c r="H10" s="516">
        <v>2018</v>
      </c>
      <c r="I10" s="516">
        <v>2019</v>
      </c>
      <c r="J10" s="883"/>
    </row>
    <row r="11" spans="1:11">
      <c r="A11" s="517">
        <v>1</v>
      </c>
      <c r="B11" s="518">
        <v>2</v>
      </c>
      <c r="C11" s="518">
        <v>3</v>
      </c>
      <c r="D11" s="517">
        <v>4</v>
      </c>
      <c r="E11" s="518">
        <v>5</v>
      </c>
      <c r="F11" s="518" t="s">
        <v>32</v>
      </c>
      <c r="G11" s="518">
        <v>7</v>
      </c>
      <c r="H11" s="518">
        <v>8</v>
      </c>
      <c r="I11" s="518">
        <v>9</v>
      </c>
      <c r="J11" s="518">
        <v>10</v>
      </c>
    </row>
    <row r="12" spans="1:11" ht="31.5">
      <c r="A12" s="519" t="s">
        <v>33</v>
      </c>
      <c r="B12" s="520" t="s">
        <v>374</v>
      </c>
      <c r="C12" s="521"/>
      <c r="D12" s="521">
        <v>1</v>
      </c>
      <c r="E12" s="521">
        <v>400</v>
      </c>
      <c r="F12" s="522">
        <f>D12*E12</f>
        <v>400</v>
      </c>
      <c r="G12" s="522"/>
      <c r="H12" s="522">
        <f>F12</f>
        <v>400</v>
      </c>
      <c r="I12" s="522"/>
      <c r="J12" s="523" t="s">
        <v>1499</v>
      </c>
    </row>
    <row r="13" spans="1:11" ht="31.5">
      <c r="A13" s="519" t="s">
        <v>34</v>
      </c>
      <c r="B13" s="520" t="s">
        <v>375</v>
      </c>
      <c r="C13" s="523" t="s">
        <v>376</v>
      </c>
      <c r="D13" s="521">
        <v>2</v>
      </c>
      <c r="E13" s="521">
        <v>626</v>
      </c>
      <c r="F13" s="522">
        <f>D13*E13</f>
        <v>1252</v>
      </c>
      <c r="G13" s="522"/>
      <c r="H13" s="522">
        <f t="shared" ref="H13:H20" si="0">F13</f>
        <v>1252</v>
      </c>
      <c r="I13" s="522"/>
      <c r="J13" s="523" t="s">
        <v>377</v>
      </c>
    </row>
    <row r="14" spans="1:11" ht="47.25">
      <c r="A14" s="519" t="s">
        <v>36</v>
      </c>
      <c r="B14" s="524" t="s">
        <v>171</v>
      </c>
      <c r="C14" s="521"/>
      <c r="D14" s="521">
        <v>1</v>
      </c>
      <c r="E14" s="521">
        <v>5979</v>
      </c>
      <c r="F14" s="522">
        <f>D14*E14</f>
        <v>5979</v>
      </c>
      <c r="G14" s="522"/>
      <c r="H14" s="522">
        <f t="shared" si="0"/>
        <v>5979</v>
      </c>
      <c r="I14" s="522"/>
      <c r="J14" s="523" t="s">
        <v>1500</v>
      </c>
    </row>
    <row r="15" spans="1:11">
      <c r="A15" s="519" t="s">
        <v>38</v>
      </c>
      <c r="B15" s="520" t="s">
        <v>378</v>
      </c>
      <c r="C15" s="521" t="s">
        <v>365</v>
      </c>
      <c r="D15" s="521"/>
      <c r="E15" s="521"/>
      <c r="F15" s="522"/>
      <c r="G15" s="522"/>
      <c r="H15" s="522">
        <f t="shared" si="0"/>
        <v>0</v>
      </c>
      <c r="I15" s="522"/>
      <c r="J15" s="523"/>
    </row>
    <row r="16" spans="1:11">
      <c r="A16" s="519" t="s">
        <v>39</v>
      </c>
      <c r="B16" s="520" t="s">
        <v>379</v>
      </c>
      <c r="C16" s="521" t="s">
        <v>365</v>
      </c>
      <c r="D16" s="521">
        <v>1</v>
      </c>
      <c r="E16" s="521">
        <v>1404</v>
      </c>
      <c r="F16" s="522">
        <f>D16*E16</f>
        <v>1404</v>
      </c>
      <c r="G16" s="522"/>
      <c r="H16" s="522">
        <f t="shared" si="0"/>
        <v>1404</v>
      </c>
      <c r="I16" s="522"/>
      <c r="J16" s="521">
        <v>2231</v>
      </c>
    </row>
    <row r="17" spans="1:10" ht="31.5">
      <c r="A17" s="519" t="s">
        <v>40</v>
      </c>
      <c r="B17" s="520" t="s">
        <v>1501</v>
      </c>
      <c r="C17" s="520" t="s">
        <v>380</v>
      </c>
      <c r="D17" s="521">
        <v>220</v>
      </c>
      <c r="E17" s="521">
        <v>17.28</v>
      </c>
      <c r="F17" s="522">
        <f>ROUND(D17*E17,1)</f>
        <v>3802</v>
      </c>
      <c r="G17" s="522"/>
      <c r="H17" s="522">
        <f t="shared" si="0"/>
        <v>3802</v>
      </c>
      <c r="I17" s="522"/>
      <c r="J17" s="523" t="s">
        <v>1502</v>
      </c>
    </row>
    <row r="18" spans="1:10">
      <c r="A18" s="519" t="s">
        <v>62</v>
      </c>
      <c r="B18" s="520" t="s">
        <v>1503</v>
      </c>
      <c r="C18" s="521" t="s">
        <v>365</v>
      </c>
      <c r="D18" s="521">
        <v>1</v>
      </c>
      <c r="E18" s="521">
        <v>1150</v>
      </c>
      <c r="F18" s="522">
        <f>D18*E18</f>
        <v>1150</v>
      </c>
      <c r="G18" s="522"/>
      <c r="H18" s="522">
        <f t="shared" si="0"/>
        <v>1150</v>
      </c>
      <c r="I18" s="522"/>
      <c r="J18" s="523" t="s">
        <v>1504</v>
      </c>
    </row>
    <row r="19" spans="1:10" ht="47.25">
      <c r="A19" s="519" t="s">
        <v>63</v>
      </c>
      <c r="B19" s="520" t="s">
        <v>1505</v>
      </c>
      <c r="C19" s="521" t="s">
        <v>365</v>
      </c>
      <c r="D19" s="521">
        <v>1</v>
      </c>
      <c r="E19" s="521">
        <v>400</v>
      </c>
      <c r="F19" s="522">
        <f>D19*E19</f>
        <v>400</v>
      </c>
      <c r="G19" s="522"/>
      <c r="H19" s="522">
        <f t="shared" si="0"/>
        <v>400</v>
      </c>
      <c r="I19" s="525"/>
      <c r="J19" s="523" t="s">
        <v>1506</v>
      </c>
    </row>
    <row r="20" spans="1:10">
      <c r="A20" s="519" t="s">
        <v>64</v>
      </c>
      <c r="B20" s="520" t="s">
        <v>1507</v>
      </c>
      <c r="C20" s="521" t="s">
        <v>365</v>
      </c>
      <c r="D20" s="521">
        <v>1</v>
      </c>
      <c r="E20" s="521">
        <v>613</v>
      </c>
      <c r="F20" s="522">
        <f>D20*E20</f>
        <v>613</v>
      </c>
      <c r="G20" s="522"/>
      <c r="H20" s="522">
        <f t="shared" si="0"/>
        <v>613</v>
      </c>
      <c r="I20" s="522"/>
      <c r="J20" s="523" t="s">
        <v>1508</v>
      </c>
    </row>
    <row r="21" spans="1:10">
      <c r="A21" s="526"/>
      <c r="B21" s="879" t="s">
        <v>41</v>
      </c>
      <c r="C21" s="879"/>
      <c r="D21" s="879"/>
      <c r="E21" s="879"/>
      <c r="F21" s="527">
        <f>SUM(F12:F20)</f>
        <v>15000</v>
      </c>
      <c r="G21" s="527">
        <f>SUM(G12:G20)</f>
        <v>0</v>
      </c>
      <c r="H21" s="527">
        <f>SUM(H12:H20)</f>
        <v>15000</v>
      </c>
      <c r="I21" s="527">
        <f>SUM(I12:I20)</f>
        <v>0</v>
      </c>
      <c r="J21" s="526"/>
    </row>
  </sheetData>
  <mergeCells count="17">
    <mergeCell ref="J9:J10"/>
    <mergeCell ref="A3:B3"/>
    <mergeCell ref="A4:B4"/>
    <mergeCell ref="A5:B5"/>
    <mergeCell ref="B21:E21"/>
    <mergeCell ref="C3:H3"/>
    <mergeCell ref="C4:H4"/>
    <mergeCell ref="C5:H5"/>
    <mergeCell ref="A6:J6"/>
    <mergeCell ref="A7:J7"/>
    <mergeCell ref="A9:A10"/>
    <mergeCell ref="B9:B10"/>
    <mergeCell ref="C9:C10"/>
    <mergeCell ref="D9:D10"/>
    <mergeCell ref="E9:E10"/>
    <mergeCell ref="F9:F10"/>
    <mergeCell ref="G9:I9"/>
  </mergeCells>
  <pageMargins left="0.70866141732283472" right="0.70866141732283472" top="0.74803149606299213" bottom="0.74803149606299213" header="0.31496062992125984" footer="0.31496062992125984"/>
  <pageSetup paperSize="9" scale="71" orientation="landscape" r:id="rId1"/>
</worksheet>
</file>

<file path=xl/worksheets/sheet35.xml><?xml version="1.0" encoding="utf-8"?>
<worksheet xmlns="http://schemas.openxmlformats.org/spreadsheetml/2006/main" xmlns:r="http://schemas.openxmlformats.org/officeDocument/2006/relationships">
  <dimension ref="A1:K13"/>
  <sheetViews>
    <sheetView workbookViewId="0">
      <selection activeCell="I15" sqref="I15"/>
    </sheetView>
  </sheetViews>
  <sheetFormatPr defaultRowHeight="15.75"/>
  <cols>
    <col min="1" max="1" width="5" style="1" customWidth="1"/>
    <col min="2" max="2" width="19" style="1" customWidth="1"/>
    <col min="3" max="3" width="21.7109375" style="1" customWidth="1"/>
    <col min="4" max="4" width="17.28515625" style="1" customWidth="1"/>
    <col min="5" max="5" width="15.140625" style="1" customWidth="1"/>
    <col min="6" max="6" width="21.7109375" style="1" customWidth="1"/>
    <col min="7" max="9" width="10.7109375" style="1" customWidth="1"/>
    <col min="10" max="10" width="23.42578125" style="1" customWidth="1"/>
    <col min="11" max="16384" width="9.140625" style="1"/>
  </cols>
  <sheetData>
    <row r="1" spans="1:11">
      <c r="J1" s="212" t="s">
        <v>1425</v>
      </c>
      <c r="K1" s="2"/>
    </row>
    <row r="2" spans="1:11">
      <c r="A2" s="791" t="s">
        <v>18</v>
      </c>
      <c r="B2" s="791"/>
      <c r="C2" s="812" t="s">
        <v>877</v>
      </c>
      <c r="D2" s="812"/>
      <c r="E2" s="812"/>
      <c r="F2" s="213"/>
      <c r="G2" s="213"/>
      <c r="H2" s="213"/>
      <c r="I2" s="213"/>
      <c r="J2" s="213"/>
    </row>
    <row r="3" spans="1:11">
      <c r="A3" s="789" t="s">
        <v>20</v>
      </c>
      <c r="B3" s="790"/>
      <c r="C3" s="812" t="s">
        <v>877</v>
      </c>
      <c r="D3" s="812"/>
      <c r="E3" s="812"/>
      <c r="F3" s="213"/>
      <c r="G3" s="213"/>
      <c r="H3" s="213"/>
      <c r="I3" s="213"/>
      <c r="J3" s="209"/>
    </row>
    <row r="4" spans="1:11">
      <c r="A4" s="791" t="s">
        <v>21</v>
      </c>
      <c r="B4" s="791"/>
      <c r="C4" s="813" t="s">
        <v>12</v>
      </c>
      <c r="D4" s="813"/>
      <c r="E4" s="813"/>
      <c r="F4" s="213"/>
      <c r="G4" s="213"/>
      <c r="H4" s="213"/>
      <c r="I4" s="213"/>
      <c r="J4" s="213"/>
    </row>
    <row r="5" spans="1:11">
      <c r="A5" s="808" t="s">
        <v>879</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ht="31.5">
      <c r="A11" s="124" t="s">
        <v>33</v>
      </c>
      <c r="B11" s="125" t="s">
        <v>880</v>
      </c>
      <c r="C11" s="127" t="s">
        <v>881</v>
      </c>
      <c r="D11" s="127">
        <v>28</v>
      </c>
      <c r="E11" s="127">
        <v>700</v>
      </c>
      <c r="F11" s="145">
        <f>D11*E11</f>
        <v>19600</v>
      </c>
      <c r="G11" s="145">
        <f>F11</f>
        <v>19600</v>
      </c>
      <c r="H11" s="145">
        <v>0</v>
      </c>
      <c r="I11" s="145">
        <v>0</v>
      </c>
      <c r="J11" s="210"/>
    </row>
    <row r="12" spans="1:11" ht="31.5">
      <c r="A12" s="124" t="s">
        <v>34</v>
      </c>
      <c r="B12" s="125" t="s">
        <v>882</v>
      </c>
      <c r="C12" s="127" t="s">
        <v>883</v>
      </c>
      <c r="D12" s="127">
        <v>1</v>
      </c>
      <c r="E12" s="127">
        <v>30000</v>
      </c>
      <c r="F12" s="145">
        <f>D12*E12</f>
        <v>30000</v>
      </c>
      <c r="G12" s="145">
        <v>0</v>
      </c>
      <c r="H12" s="145">
        <f>F12</f>
        <v>30000</v>
      </c>
      <c r="I12" s="145">
        <v>0</v>
      </c>
      <c r="J12" s="210"/>
    </row>
    <row r="13" spans="1:11">
      <c r="A13" s="126"/>
      <c r="B13" s="793" t="s">
        <v>41</v>
      </c>
      <c r="C13" s="793"/>
      <c r="D13" s="793"/>
      <c r="E13" s="793"/>
      <c r="F13" s="7">
        <f>SUM(F11:F12)</f>
        <v>49600</v>
      </c>
      <c r="G13" s="7">
        <f>SUM(G11:G12)</f>
        <v>19600</v>
      </c>
      <c r="H13" s="7">
        <f>SUM(H11:H12)</f>
        <v>30000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41"/>
  <sheetViews>
    <sheetView topLeftCell="A4" workbookViewId="0">
      <selection activeCell="B16" sqref="B16"/>
    </sheetView>
  </sheetViews>
  <sheetFormatPr defaultRowHeight="15.75"/>
  <cols>
    <col min="1" max="1" width="5" style="1" customWidth="1"/>
    <col min="2" max="2" width="32.42578125" style="1" customWidth="1"/>
    <col min="3" max="3" width="12.85546875" style="1" customWidth="1"/>
    <col min="4" max="4" width="9.5703125" style="1" customWidth="1"/>
    <col min="5" max="5" width="15.140625" style="1" customWidth="1"/>
    <col min="6" max="6" width="21.7109375" style="1" customWidth="1"/>
    <col min="7" max="8" width="9" style="1" bestFit="1" customWidth="1"/>
    <col min="9" max="9" width="21.7109375" style="1" customWidth="1"/>
    <col min="10" max="10" width="36.7109375" style="1" customWidth="1"/>
    <col min="11" max="16384" width="9.140625" style="1"/>
  </cols>
  <sheetData>
    <row r="1" spans="1:11">
      <c r="J1" s="212" t="s">
        <v>1424</v>
      </c>
      <c r="K1" s="2"/>
    </row>
    <row r="3" spans="1:11">
      <c r="A3" s="791" t="s">
        <v>18</v>
      </c>
      <c r="B3" s="791"/>
      <c r="C3" s="791" t="s">
        <v>904</v>
      </c>
      <c r="D3" s="791"/>
      <c r="E3" s="791"/>
      <c r="F3" s="791"/>
      <c r="G3" s="791"/>
      <c r="H3" s="791"/>
      <c r="I3" s="791"/>
      <c r="J3" s="213"/>
    </row>
    <row r="4" spans="1:11">
      <c r="A4" s="789" t="s">
        <v>20</v>
      </c>
      <c r="B4" s="790"/>
      <c r="C4" s="791" t="s">
        <v>904</v>
      </c>
      <c r="D4" s="791"/>
      <c r="E4" s="791"/>
      <c r="F4" s="791"/>
      <c r="G4" s="791"/>
      <c r="H4" s="791"/>
      <c r="I4" s="791"/>
      <c r="J4" s="209"/>
    </row>
    <row r="5" spans="1:11">
      <c r="A5" s="791" t="s">
        <v>21</v>
      </c>
      <c r="B5" s="791"/>
      <c r="C5" s="792" t="s">
        <v>905</v>
      </c>
      <c r="D5" s="792"/>
      <c r="E5" s="792"/>
      <c r="F5" s="792"/>
      <c r="G5" s="792"/>
      <c r="H5" s="792"/>
      <c r="I5" s="792"/>
      <c r="J5" s="213"/>
    </row>
    <row r="6" spans="1:11">
      <c r="A6" s="885" t="s">
        <v>1510</v>
      </c>
      <c r="B6" s="885"/>
      <c r="C6" s="885"/>
      <c r="D6" s="885"/>
      <c r="E6" s="885"/>
      <c r="F6" s="885"/>
      <c r="G6" s="885"/>
      <c r="H6" s="885"/>
      <c r="I6" s="885"/>
      <c r="J6" s="885"/>
    </row>
    <row r="7" spans="1:11">
      <c r="A7" s="795"/>
      <c r="B7" s="795"/>
      <c r="C7" s="795"/>
      <c r="D7" s="795"/>
      <c r="E7" s="795"/>
      <c r="F7" s="795"/>
      <c r="G7" s="795"/>
      <c r="H7" s="795"/>
      <c r="I7" s="795"/>
      <c r="J7" s="795"/>
    </row>
    <row r="8" spans="1:11">
      <c r="A8" s="3"/>
      <c r="B8" s="3"/>
      <c r="C8" s="3"/>
      <c r="D8" s="3"/>
      <c r="E8" s="3"/>
      <c r="F8" s="3"/>
      <c r="G8" s="3"/>
      <c r="H8" s="3"/>
      <c r="I8" s="3"/>
      <c r="J8" s="4" t="s">
        <v>13</v>
      </c>
    </row>
    <row r="9" spans="1:11">
      <c r="A9" s="796" t="s">
        <v>24</v>
      </c>
      <c r="B9" s="796" t="s">
        <v>25</v>
      </c>
      <c r="C9" s="796" t="s">
        <v>26</v>
      </c>
      <c r="D9" s="796" t="s">
        <v>27</v>
      </c>
      <c r="E9" s="796" t="s">
        <v>28</v>
      </c>
      <c r="F9" s="796" t="s">
        <v>29</v>
      </c>
      <c r="G9" s="798" t="s">
        <v>30</v>
      </c>
      <c r="H9" s="799"/>
      <c r="I9" s="800"/>
      <c r="J9" s="796" t="s">
        <v>1325</v>
      </c>
    </row>
    <row r="10" spans="1:11">
      <c r="A10" s="797"/>
      <c r="B10" s="797"/>
      <c r="C10" s="797"/>
      <c r="D10" s="797"/>
      <c r="E10" s="797"/>
      <c r="F10" s="797"/>
      <c r="G10" s="470">
        <v>2017</v>
      </c>
      <c r="H10" s="470">
        <v>2018</v>
      </c>
      <c r="I10" s="470">
        <v>2019</v>
      </c>
      <c r="J10" s="797"/>
    </row>
    <row r="11" spans="1:11">
      <c r="A11" s="17">
        <v>1</v>
      </c>
      <c r="B11" s="25">
        <v>2</v>
      </c>
      <c r="C11" s="25">
        <v>3</v>
      </c>
      <c r="D11" s="17">
        <v>4</v>
      </c>
      <c r="E11" s="25">
        <v>5</v>
      </c>
      <c r="F11" s="151" t="s">
        <v>32</v>
      </c>
      <c r="G11" s="151">
        <v>7</v>
      </c>
      <c r="H11" s="151">
        <v>8</v>
      </c>
      <c r="I11" s="151">
        <v>9</v>
      </c>
      <c r="J11" s="25">
        <v>10</v>
      </c>
    </row>
    <row r="12" spans="1:11" ht="78.75">
      <c r="A12" s="124" t="s">
        <v>33</v>
      </c>
      <c r="B12" s="58" t="s">
        <v>1859</v>
      </c>
      <c r="C12" s="127"/>
      <c r="D12" s="127"/>
      <c r="E12" s="127"/>
      <c r="F12" s="145"/>
      <c r="G12" s="145"/>
      <c r="H12" s="145"/>
      <c r="I12" s="145"/>
      <c r="J12" s="133"/>
    </row>
    <row r="13" spans="1:11">
      <c r="A13" s="124" t="s">
        <v>45</v>
      </c>
      <c r="B13" s="125" t="s">
        <v>1511</v>
      </c>
      <c r="C13" s="127" t="s">
        <v>1512</v>
      </c>
      <c r="D13" s="127">
        <v>3</v>
      </c>
      <c r="E13" s="127"/>
      <c r="F13" s="145">
        <v>13000</v>
      </c>
      <c r="G13" s="145">
        <v>13000</v>
      </c>
      <c r="H13" s="145"/>
      <c r="I13" s="145"/>
      <c r="J13" s="133" t="s">
        <v>903</v>
      </c>
    </row>
    <row r="14" spans="1:11">
      <c r="A14" s="124" t="s">
        <v>1513</v>
      </c>
      <c r="B14" s="125" t="s">
        <v>1514</v>
      </c>
      <c r="C14" s="127" t="s">
        <v>808</v>
      </c>
      <c r="D14" s="127"/>
      <c r="E14" s="127"/>
      <c r="F14" s="145">
        <v>900</v>
      </c>
      <c r="G14" s="145">
        <v>900</v>
      </c>
      <c r="H14" s="145"/>
      <c r="I14" s="145"/>
      <c r="J14" s="127" t="s">
        <v>903</v>
      </c>
    </row>
    <row r="15" spans="1:11" ht="31.5">
      <c r="A15" s="124" t="s">
        <v>241</v>
      </c>
      <c r="B15" s="125" t="s">
        <v>1515</v>
      </c>
      <c r="C15" s="125" t="s">
        <v>1516</v>
      </c>
      <c r="D15" s="127">
        <v>2</v>
      </c>
      <c r="E15" s="127"/>
      <c r="F15" s="145">
        <v>1900</v>
      </c>
      <c r="G15" s="145">
        <v>1900</v>
      </c>
      <c r="H15" s="145"/>
      <c r="I15" s="145"/>
      <c r="J15" s="127" t="s">
        <v>903</v>
      </c>
    </row>
    <row r="16" spans="1:11" ht="31.5">
      <c r="A16" s="124" t="s">
        <v>242</v>
      </c>
      <c r="B16" s="125" t="s">
        <v>1517</v>
      </c>
      <c r="C16" s="127" t="s">
        <v>1518</v>
      </c>
      <c r="D16" s="127">
        <v>3</v>
      </c>
      <c r="E16" s="127">
        <v>100</v>
      </c>
      <c r="F16" s="145">
        <v>300</v>
      </c>
      <c r="G16" s="145">
        <v>300</v>
      </c>
      <c r="H16" s="145"/>
      <c r="I16" s="145"/>
      <c r="J16" s="127" t="s">
        <v>903</v>
      </c>
    </row>
    <row r="17" spans="1:10">
      <c r="A17" s="124" t="s">
        <v>243</v>
      </c>
      <c r="B17" s="125" t="s">
        <v>1519</v>
      </c>
      <c r="C17" s="127" t="s">
        <v>1520</v>
      </c>
      <c r="D17" s="127">
        <v>4</v>
      </c>
      <c r="E17" s="127">
        <v>600</v>
      </c>
      <c r="F17" s="145">
        <v>2400</v>
      </c>
      <c r="G17" s="145">
        <v>2400</v>
      </c>
      <c r="H17" s="145"/>
      <c r="I17" s="145"/>
      <c r="J17" s="127" t="s">
        <v>1521</v>
      </c>
    </row>
    <row r="18" spans="1:10" ht="31.5">
      <c r="A18" s="124" t="s">
        <v>1522</v>
      </c>
      <c r="B18" s="125" t="s">
        <v>1523</v>
      </c>
      <c r="C18" s="127" t="s">
        <v>1524</v>
      </c>
      <c r="D18" s="127">
        <v>15</v>
      </c>
      <c r="E18" s="127">
        <v>100</v>
      </c>
      <c r="F18" s="145">
        <v>1500</v>
      </c>
      <c r="G18" s="145">
        <v>1500</v>
      </c>
      <c r="H18" s="145"/>
      <c r="I18" s="145"/>
      <c r="J18" s="133" t="s">
        <v>1521</v>
      </c>
    </row>
    <row r="19" spans="1:10" ht="63">
      <c r="A19" s="124" t="s">
        <v>34</v>
      </c>
      <c r="B19" s="58" t="s">
        <v>1860</v>
      </c>
      <c r="C19" s="127"/>
      <c r="D19" s="127"/>
      <c r="E19" s="127"/>
      <c r="F19" s="145"/>
      <c r="G19" s="145"/>
      <c r="H19" s="145"/>
      <c r="I19" s="145"/>
      <c r="J19" s="133"/>
    </row>
    <row r="20" spans="1:10">
      <c r="A20" s="124" t="s">
        <v>51</v>
      </c>
      <c r="B20" s="125" t="s">
        <v>1869</v>
      </c>
      <c r="C20" s="127" t="s">
        <v>1525</v>
      </c>
      <c r="D20" s="127"/>
      <c r="E20" s="127"/>
      <c r="F20" s="145">
        <v>2538</v>
      </c>
      <c r="G20" s="145">
        <v>2538</v>
      </c>
      <c r="H20" s="145"/>
      <c r="I20" s="145"/>
      <c r="J20" s="127" t="s">
        <v>903</v>
      </c>
    </row>
    <row r="21" spans="1:10">
      <c r="A21" s="124" t="s">
        <v>53</v>
      </c>
      <c r="B21" s="125" t="s">
        <v>1870</v>
      </c>
      <c r="C21" s="127" t="s">
        <v>1526</v>
      </c>
      <c r="D21" s="127"/>
      <c r="E21" s="127"/>
      <c r="F21" s="145">
        <v>2416</v>
      </c>
      <c r="G21" s="145">
        <v>2416</v>
      </c>
      <c r="H21" s="145"/>
      <c r="I21" s="145"/>
      <c r="J21" s="127" t="s">
        <v>903</v>
      </c>
    </row>
    <row r="22" spans="1:10" ht="47.25">
      <c r="A22" s="124" t="s">
        <v>142</v>
      </c>
      <c r="B22" s="125" t="s">
        <v>1527</v>
      </c>
      <c r="C22" s="125" t="s">
        <v>1516</v>
      </c>
      <c r="D22" s="127"/>
      <c r="E22" s="127"/>
      <c r="F22" s="145">
        <v>5000</v>
      </c>
      <c r="G22" s="145">
        <v>5000</v>
      </c>
      <c r="H22" s="145"/>
      <c r="I22" s="145"/>
      <c r="J22" s="127" t="s">
        <v>903</v>
      </c>
    </row>
    <row r="23" spans="1:10">
      <c r="A23" s="124" t="s">
        <v>144</v>
      </c>
      <c r="B23" s="125" t="s">
        <v>1514</v>
      </c>
      <c r="C23" s="127" t="s">
        <v>808</v>
      </c>
      <c r="D23" s="127"/>
      <c r="E23" s="127"/>
      <c r="F23" s="145">
        <v>544</v>
      </c>
      <c r="G23" s="145">
        <v>544</v>
      </c>
      <c r="H23" s="145"/>
      <c r="I23" s="145"/>
      <c r="J23" s="127" t="s">
        <v>903</v>
      </c>
    </row>
    <row r="24" spans="1:10" ht="31.5">
      <c r="A24" s="124" t="s">
        <v>1528</v>
      </c>
      <c r="B24" s="125" t="s">
        <v>1868</v>
      </c>
      <c r="C24" s="127" t="s">
        <v>921</v>
      </c>
      <c r="D24" s="127"/>
      <c r="E24" s="127"/>
      <c r="F24" s="145">
        <v>1880</v>
      </c>
      <c r="G24" s="145">
        <v>1880</v>
      </c>
      <c r="H24" s="145"/>
      <c r="I24" s="145"/>
      <c r="J24" s="127" t="s">
        <v>1529</v>
      </c>
    </row>
    <row r="25" spans="1:10" ht="47.25">
      <c r="A25" s="124" t="s">
        <v>550</v>
      </c>
      <c r="B25" s="125" t="s">
        <v>1530</v>
      </c>
      <c r="C25" s="127" t="s">
        <v>915</v>
      </c>
      <c r="D25" s="127"/>
      <c r="E25" s="127"/>
      <c r="F25" s="145">
        <v>1780</v>
      </c>
      <c r="G25" s="145">
        <v>1780</v>
      </c>
      <c r="H25" s="145"/>
      <c r="I25" s="145"/>
      <c r="J25" s="127" t="s">
        <v>1529</v>
      </c>
    </row>
    <row r="26" spans="1:10">
      <c r="A26" s="124" t="s">
        <v>553</v>
      </c>
      <c r="B26" s="125" t="s">
        <v>1531</v>
      </c>
      <c r="C26" s="127" t="s">
        <v>1524</v>
      </c>
      <c r="D26" s="127">
        <v>5</v>
      </c>
      <c r="E26" s="127">
        <v>50</v>
      </c>
      <c r="F26" s="145">
        <v>250</v>
      </c>
      <c r="G26" s="145">
        <v>250</v>
      </c>
      <c r="H26" s="145"/>
      <c r="I26" s="145"/>
      <c r="J26" s="127" t="s">
        <v>1529</v>
      </c>
    </row>
    <row r="27" spans="1:10">
      <c r="A27" s="124" t="s">
        <v>556</v>
      </c>
      <c r="B27" s="125" t="s">
        <v>1532</v>
      </c>
      <c r="C27" s="127" t="s">
        <v>939</v>
      </c>
      <c r="D27" s="127"/>
      <c r="E27" s="127"/>
      <c r="F27" s="145">
        <v>1500</v>
      </c>
      <c r="G27" s="145">
        <v>1500</v>
      </c>
      <c r="H27" s="145"/>
      <c r="I27" s="145"/>
      <c r="J27" s="127" t="s">
        <v>1521</v>
      </c>
    </row>
    <row r="28" spans="1:10" ht="31.5">
      <c r="A28" s="124" t="s">
        <v>1533</v>
      </c>
      <c r="B28" s="125" t="s">
        <v>1534</v>
      </c>
      <c r="C28" s="127" t="s">
        <v>807</v>
      </c>
      <c r="D28" s="127"/>
      <c r="E28" s="127"/>
      <c r="F28" s="145">
        <v>6700</v>
      </c>
      <c r="G28" s="145">
        <v>6700</v>
      </c>
      <c r="H28" s="145"/>
      <c r="I28" s="145"/>
      <c r="J28" s="127" t="s">
        <v>1521</v>
      </c>
    </row>
    <row r="29" spans="1:10" ht="31.5">
      <c r="A29" s="124" t="s">
        <v>36</v>
      </c>
      <c r="B29" s="125" t="s">
        <v>1861</v>
      </c>
      <c r="C29" s="127" t="s">
        <v>828</v>
      </c>
      <c r="D29" s="127"/>
      <c r="E29" s="127"/>
      <c r="F29" s="145">
        <v>34500</v>
      </c>
      <c r="G29" s="145">
        <v>34500</v>
      </c>
      <c r="H29" s="145"/>
      <c r="I29" s="145"/>
      <c r="J29" s="127" t="s">
        <v>1535</v>
      </c>
    </row>
    <row r="30" spans="1:10" ht="47.25">
      <c r="A30" s="124" t="s">
        <v>38</v>
      </c>
      <c r="B30" s="58" t="s">
        <v>1862</v>
      </c>
      <c r="C30" s="127"/>
      <c r="D30" s="28"/>
      <c r="E30" s="28"/>
      <c r="F30" s="224"/>
      <c r="G30" s="224"/>
      <c r="H30" s="224"/>
      <c r="I30" s="224"/>
      <c r="J30" s="127"/>
    </row>
    <row r="31" spans="1:10">
      <c r="A31" s="124" t="s">
        <v>575</v>
      </c>
      <c r="B31" s="125" t="s">
        <v>1867</v>
      </c>
      <c r="C31" s="127" t="s">
        <v>1526</v>
      </c>
      <c r="D31" s="127">
        <v>1</v>
      </c>
      <c r="E31" s="127">
        <v>7000</v>
      </c>
      <c r="F31" s="145">
        <v>7000</v>
      </c>
      <c r="G31" s="145">
        <v>3980</v>
      </c>
      <c r="H31" s="145">
        <v>3020</v>
      </c>
      <c r="I31" s="145"/>
      <c r="J31" s="127" t="s">
        <v>903</v>
      </c>
    </row>
    <row r="32" spans="1:10">
      <c r="A32" s="124" t="s">
        <v>577</v>
      </c>
      <c r="B32" s="125" t="s">
        <v>1514</v>
      </c>
      <c r="C32" s="127" t="s">
        <v>808</v>
      </c>
      <c r="D32" s="127"/>
      <c r="E32" s="127"/>
      <c r="F32" s="145">
        <v>1000</v>
      </c>
      <c r="G32" s="145">
        <v>200</v>
      </c>
      <c r="H32" s="145">
        <v>800</v>
      </c>
      <c r="I32" s="145"/>
      <c r="J32" s="127" t="s">
        <v>903</v>
      </c>
    </row>
    <row r="33" spans="1:10">
      <c r="A33" s="124" t="s">
        <v>579</v>
      </c>
      <c r="B33" s="125" t="s">
        <v>1866</v>
      </c>
      <c r="C33" s="127" t="s">
        <v>1520</v>
      </c>
      <c r="D33" s="127">
        <v>1</v>
      </c>
      <c r="E33" s="127">
        <v>500</v>
      </c>
      <c r="F33" s="145">
        <v>500</v>
      </c>
      <c r="G33" s="145"/>
      <c r="H33" s="145">
        <v>500</v>
      </c>
      <c r="I33" s="145"/>
      <c r="J33" s="127" t="s">
        <v>1536</v>
      </c>
    </row>
    <row r="34" spans="1:10">
      <c r="A34" s="124" t="s">
        <v>581</v>
      </c>
      <c r="B34" s="125" t="s">
        <v>1865</v>
      </c>
      <c r="C34" s="127" t="s">
        <v>1524</v>
      </c>
      <c r="D34" s="127">
        <v>5</v>
      </c>
      <c r="E34" s="127">
        <v>100</v>
      </c>
      <c r="F34" s="145">
        <v>500</v>
      </c>
      <c r="G34" s="145"/>
      <c r="H34" s="145">
        <v>500</v>
      </c>
      <c r="I34" s="145"/>
      <c r="J34" s="127" t="s">
        <v>1521</v>
      </c>
    </row>
    <row r="35" spans="1:10">
      <c r="A35" s="124" t="s">
        <v>583</v>
      </c>
      <c r="B35" s="125" t="s">
        <v>1537</v>
      </c>
      <c r="C35" s="127" t="s">
        <v>1538</v>
      </c>
      <c r="D35" s="127">
        <v>1</v>
      </c>
      <c r="E35" s="127">
        <v>800</v>
      </c>
      <c r="F35" s="145">
        <v>800</v>
      </c>
      <c r="G35" s="145"/>
      <c r="H35" s="145">
        <v>800</v>
      </c>
      <c r="I35" s="145"/>
      <c r="J35" s="127" t="s">
        <v>1521</v>
      </c>
    </row>
    <row r="36" spans="1:10" ht="63">
      <c r="A36" s="124" t="s">
        <v>39</v>
      </c>
      <c r="B36" s="58" t="s">
        <v>1864</v>
      </c>
      <c r="C36" s="127"/>
      <c r="D36" s="127"/>
      <c r="E36" s="127"/>
      <c r="F36" s="145"/>
      <c r="G36" s="145"/>
      <c r="H36" s="145"/>
      <c r="I36" s="145"/>
      <c r="J36" s="127"/>
    </row>
    <row r="37" spans="1:10">
      <c r="A37" s="124" t="s">
        <v>1539</v>
      </c>
      <c r="B37" s="125" t="s">
        <v>706</v>
      </c>
      <c r="C37" s="127" t="s">
        <v>1540</v>
      </c>
      <c r="D37" s="127"/>
      <c r="E37" s="127"/>
      <c r="F37" s="145">
        <v>6050</v>
      </c>
      <c r="G37" s="145"/>
      <c r="H37" s="145">
        <v>6050</v>
      </c>
      <c r="I37" s="145"/>
      <c r="J37" s="127" t="s">
        <v>903</v>
      </c>
    </row>
    <row r="38" spans="1:10">
      <c r="A38" s="124" t="s">
        <v>1541</v>
      </c>
      <c r="B38" s="125" t="s">
        <v>1863</v>
      </c>
      <c r="C38" s="127" t="s">
        <v>828</v>
      </c>
      <c r="D38" s="127"/>
      <c r="E38" s="127"/>
      <c r="F38" s="145">
        <v>5000</v>
      </c>
      <c r="G38" s="145"/>
      <c r="H38" s="145">
        <v>5000</v>
      </c>
      <c r="I38" s="145"/>
      <c r="J38" s="127" t="s">
        <v>903</v>
      </c>
    </row>
    <row r="39" spans="1:10">
      <c r="A39" s="124" t="s">
        <v>1542</v>
      </c>
      <c r="B39" s="125" t="s">
        <v>1543</v>
      </c>
      <c r="C39" s="127" t="s">
        <v>1520</v>
      </c>
      <c r="D39" s="127"/>
      <c r="E39" s="127"/>
      <c r="F39" s="145">
        <v>1000</v>
      </c>
      <c r="G39" s="145"/>
      <c r="H39" s="145">
        <v>1000</v>
      </c>
      <c r="I39" s="145"/>
      <c r="J39" s="127" t="s">
        <v>1521</v>
      </c>
    </row>
    <row r="40" spans="1:10" ht="31.5">
      <c r="A40" s="124" t="s">
        <v>1542</v>
      </c>
      <c r="B40" s="125" t="s">
        <v>1544</v>
      </c>
      <c r="C40" s="125" t="s">
        <v>1516</v>
      </c>
      <c r="D40" s="127"/>
      <c r="E40" s="127"/>
      <c r="F40" s="145">
        <v>1042</v>
      </c>
      <c r="G40" s="145"/>
      <c r="H40" s="145">
        <v>1042</v>
      </c>
      <c r="I40" s="145"/>
      <c r="J40" s="127" t="s">
        <v>903</v>
      </c>
    </row>
    <row r="41" spans="1:10">
      <c r="A41" s="126"/>
      <c r="B41" s="793" t="s">
        <v>41</v>
      </c>
      <c r="C41" s="793"/>
      <c r="D41" s="793"/>
      <c r="E41" s="793"/>
      <c r="F41" s="7">
        <f>SUM(F12:F40)</f>
        <v>100000</v>
      </c>
      <c r="G41" s="7">
        <f>SUM(G12:G40)</f>
        <v>81288</v>
      </c>
      <c r="H41" s="7">
        <f>SUM(H12:H40)</f>
        <v>18712</v>
      </c>
      <c r="I41" s="7">
        <f>SUM(I12:I31)</f>
        <v>0</v>
      </c>
      <c r="J41" s="126"/>
    </row>
  </sheetData>
  <mergeCells count="17">
    <mergeCell ref="B41:E41"/>
    <mergeCell ref="A6:J6"/>
    <mergeCell ref="A7:J7"/>
    <mergeCell ref="A9:A10"/>
    <mergeCell ref="B9:B10"/>
    <mergeCell ref="C9:C10"/>
    <mergeCell ref="D9:D10"/>
    <mergeCell ref="E9:E10"/>
    <mergeCell ref="F9:F10"/>
    <mergeCell ref="G9:I9"/>
    <mergeCell ref="J9:J10"/>
    <mergeCell ref="A3:B3"/>
    <mergeCell ref="C3:I3"/>
    <mergeCell ref="A4:B4"/>
    <mergeCell ref="C4:I4"/>
    <mergeCell ref="A5:B5"/>
    <mergeCell ref="C5:I5"/>
  </mergeCell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K47"/>
  <sheetViews>
    <sheetView topLeftCell="A13" workbookViewId="0">
      <selection activeCell="F13" sqref="F13"/>
    </sheetView>
  </sheetViews>
  <sheetFormatPr defaultRowHeight="15.75"/>
  <cols>
    <col min="1" max="1" width="5" style="1" customWidth="1"/>
    <col min="2" max="2" width="27.28515625" style="1" customWidth="1"/>
    <col min="3" max="3" width="30.85546875" style="1" customWidth="1"/>
    <col min="4" max="4" width="9.5703125" style="1" customWidth="1"/>
    <col min="5" max="5" width="15.140625" style="1" customWidth="1"/>
    <col min="6" max="6" width="15" style="1" customWidth="1"/>
    <col min="7" max="7" width="17.42578125" style="1" customWidth="1"/>
    <col min="8" max="8" width="18.140625" style="1" customWidth="1"/>
    <col min="9" max="9" width="16" style="1" customWidth="1"/>
    <col min="10" max="10" width="18.5703125" style="1" customWidth="1"/>
    <col min="11" max="16384" width="9.140625" style="1"/>
  </cols>
  <sheetData>
    <row r="1" spans="1:11">
      <c r="J1" s="212" t="s">
        <v>1423</v>
      </c>
      <c r="K1" s="2"/>
    </row>
    <row r="2" spans="1:11">
      <c r="A2" s="791" t="s">
        <v>18</v>
      </c>
      <c r="B2" s="791"/>
      <c r="C2" s="812" t="s">
        <v>924</v>
      </c>
      <c r="D2" s="812"/>
      <c r="E2" s="812"/>
      <c r="F2" s="213"/>
      <c r="G2" s="213"/>
      <c r="H2" s="213"/>
      <c r="I2" s="213"/>
      <c r="J2" s="213"/>
    </row>
    <row r="3" spans="1:11">
      <c r="A3" s="789" t="s">
        <v>20</v>
      </c>
      <c r="B3" s="790"/>
      <c r="C3" s="812" t="s">
        <v>924</v>
      </c>
      <c r="D3" s="812"/>
      <c r="E3" s="812"/>
      <c r="F3" s="213"/>
      <c r="G3" s="213"/>
      <c r="H3" s="213"/>
      <c r="I3" s="213"/>
      <c r="J3" s="209"/>
    </row>
    <row r="4" spans="1:11">
      <c r="A4" s="791" t="s">
        <v>21</v>
      </c>
      <c r="B4" s="791"/>
      <c r="C4" s="813" t="s">
        <v>12</v>
      </c>
      <c r="D4" s="813"/>
      <c r="E4" s="813"/>
      <c r="F4" s="213"/>
      <c r="G4" s="213"/>
      <c r="H4" s="213"/>
      <c r="I4" s="213"/>
      <c r="J4" s="213"/>
    </row>
    <row r="5" spans="1:11">
      <c r="A5" s="886" t="s">
        <v>1871</v>
      </c>
      <c r="B5" s="886"/>
      <c r="C5" s="886"/>
      <c r="D5" s="886"/>
      <c r="E5" s="886"/>
      <c r="F5" s="886"/>
      <c r="G5" s="886"/>
      <c r="H5" s="886"/>
      <c r="I5" s="886"/>
      <c r="J5" s="886"/>
    </row>
    <row r="6" spans="1:11">
      <c r="A6" s="886"/>
      <c r="B6" s="886"/>
      <c r="C6" s="886"/>
      <c r="D6" s="886"/>
      <c r="E6" s="886"/>
      <c r="F6" s="886"/>
      <c r="G6" s="886"/>
      <c r="H6" s="886"/>
      <c r="I6" s="886"/>
      <c r="J6" s="886"/>
    </row>
    <row r="7" spans="1:11" s="5" customFormat="1">
      <c r="A7" s="796" t="s">
        <v>24</v>
      </c>
      <c r="B7" s="796" t="s">
        <v>25</v>
      </c>
      <c r="C7" s="796" t="s">
        <v>925</v>
      </c>
      <c r="D7" s="796" t="s">
        <v>926</v>
      </c>
      <c r="E7" s="796" t="s">
        <v>28</v>
      </c>
      <c r="F7" s="796" t="s">
        <v>29</v>
      </c>
      <c r="G7" s="798" t="s">
        <v>30</v>
      </c>
      <c r="H7" s="799"/>
      <c r="I7" s="800"/>
      <c r="J7" s="796" t="s">
        <v>31</v>
      </c>
    </row>
    <row r="8" spans="1:11" s="5" customFormat="1">
      <c r="A8" s="797"/>
      <c r="B8" s="797"/>
      <c r="C8" s="797"/>
      <c r="D8" s="797"/>
      <c r="E8" s="797"/>
      <c r="F8" s="797"/>
      <c r="G8" s="6">
        <v>2017</v>
      </c>
      <c r="H8" s="6">
        <v>2018</v>
      </c>
      <c r="I8" s="6">
        <v>2019</v>
      </c>
      <c r="J8" s="797"/>
    </row>
    <row r="9" spans="1:11" s="13" customFormat="1">
      <c r="A9" s="17">
        <v>1</v>
      </c>
      <c r="B9" s="25">
        <v>2</v>
      </c>
      <c r="C9" s="25">
        <v>3</v>
      </c>
      <c r="D9" s="17">
        <v>4</v>
      </c>
      <c r="E9" s="25">
        <v>5</v>
      </c>
      <c r="F9" s="151" t="s">
        <v>32</v>
      </c>
      <c r="G9" s="151">
        <v>7</v>
      </c>
      <c r="H9" s="151">
        <v>8</v>
      </c>
      <c r="I9" s="151">
        <v>9</v>
      </c>
      <c r="J9" s="25">
        <v>10</v>
      </c>
    </row>
    <row r="10" spans="1:11">
      <c r="A10" s="138" t="s">
        <v>910</v>
      </c>
      <c r="B10" s="139" t="s">
        <v>943</v>
      </c>
      <c r="C10" s="125"/>
      <c r="D10" s="127"/>
      <c r="E10" s="127"/>
      <c r="F10" s="145"/>
      <c r="G10" s="145"/>
      <c r="H10" s="145">
        <f>F10</f>
        <v>0</v>
      </c>
      <c r="I10" s="145"/>
      <c r="J10" s="210"/>
    </row>
    <row r="11" spans="1:11">
      <c r="A11" s="124" t="s">
        <v>247</v>
      </c>
      <c r="B11" s="57" t="s">
        <v>1855</v>
      </c>
      <c r="C11" s="127" t="s">
        <v>1013</v>
      </c>
      <c r="D11" s="326">
        <v>1</v>
      </c>
      <c r="E11" s="326">
        <v>2000</v>
      </c>
      <c r="F11" s="430">
        <f t="shared" ref="F11:F26" si="0">E11*D11</f>
        <v>2000</v>
      </c>
      <c r="G11" s="430"/>
      <c r="H11" s="430">
        <f>F11</f>
        <v>2000</v>
      </c>
      <c r="I11" s="430"/>
      <c r="J11" s="429"/>
    </row>
    <row r="12" spans="1:11">
      <c r="A12" s="124" t="s">
        <v>281</v>
      </c>
      <c r="B12" s="1" t="s">
        <v>944</v>
      </c>
      <c r="C12" s="127" t="s">
        <v>1013</v>
      </c>
      <c r="D12" s="147">
        <v>1</v>
      </c>
      <c r="E12" s="147">
        <v>500</v>
      </c>
      <c r="F12" s="256">
        <f t="shared" si="0"/>
        <v>500</v>
      </c>
      <c r="G12" s="256"/>
      <c r="H12" s="256">
        <f>F12</f>
        <v>500</v>
      </c>
      <c r="I12" s="145"/>
      <c r="J12" s="147"/>
    </row>
    <row r="13" spans="1:11">
      <c r="A13" s="124" t="s">
        <v>283</v>
      </c>
      <c r="B13" s="125" t="s">
        <v>792</v>
      </c>
      <c r="C13" s="127" t="s">
        <v>1013</v>
      </c>
      <c r="D13" s="147">
        <v>1</v>
      </c>
      <c r="E13" s="147">
        <v>2000</v>
      </c>
      <c r="F13" s="256">
        <f t="shared" si="0"/>
        <v>2000</v>
      </c>
      <c r="G13" s="256">
        <v>1000</v>
      </c>
      <c r="H13" s="256">
        <v>1000</v>
      </c>
      <c r="I13" s="145"/>
      <c r="J13" s="147"/>
    </row>
    <row r="14" spans="1:11">
      <c r="A14" s="124" t="s">
        <v>286</v>
      </c>
      <c r="B14" s="127" t="s">
        <v>945</v>
      </c>
      <c r="C14" s="127" t="s">
        <v>1013</v>
      </c>
      <c r="D14" s="127">
        <v>1</v>
      </c>
      <c r="E14" s="127">
        <v>800</v>
      </c>
      <c r="F14" s="145">
        <f t="shared" si="0"/>
        <v>800</v>
      </c>
      <c r="G14" s="145"/>
      <c r="H14" s="145">
        <f>F14</f>
        <v>800</v>
      </c>
      <c r="I14" s="145"/>
      <c r="J14" s="147"/>
    </row>
    <row r="15" spans="1:11">
      <c r="A15" s="124" t="s">
        <v>288</v>
      </c>
      <c r="B15" s="125" t="s">
        <v>828</v>
      </c>
      <c r="C15" s="127" t="s">
        <v>1013</v>
      </c>
      <c r="D15" s="147">
        <v>1</v>
      </c>
      <c r="E15" s="147">
        <v>2000</v>
      </c>
      <c r="F15" s="256">
        <f t="shared" si="0"/>
        <v>2000</v>
      </c>
      <c r="G15" s="256">
        <f>F15</f>
        <v>2000</v>
      </c>
      <c r="H15" s="145"/>
      <c r="I15" s="145"/>
      <c r="J15" s="147"/>
    </row>
    <row r="16" spans="1:11">
      <c r="A16" s="124" t="s">
        <v>290</v>
      </c>
      <c r="B16" s="125" t="s">
        <v>828</v>
      </c>
      <c r="C16" s="127" t="s">
        <v>1013</v>
      </c>
      <c r="D16" s="147">
        <v>1</v>
      </c>
      <c r="E16" s="147">
        <v>2000</v>
      </c>
      <c r="F16" s="256">
        <f t="shared" si="0"/>
        <v>2000</v>
      </c>
      <c r="G16" s="256">
        <f>F16</f>
        <v>2000</v>
      </c>
      <c r="H16" s="145"/>
      <c r="I16" s="145"/>
      <c r="J16" s="147"/>
    </row>
    <row r="17" spans="1:10">
      <c r="A17" s="124" t="s">
        <v>292</v>
      </c>
      <c r="B17" s="125" t="s">
        <v>1856</v>
      </c>
      <c r="C17" s="127" t="s">
        <v>1013</v>
      </c>
      <c r="D17" s="147">
        <v>1</v>
      </c>
      <c r="E17" s="147">
        <v>1500</v>
      </c>
      <c r="F17" s="256">
        <f t="shared" si="0"/>
        <v>1500</v>
      </c>
      <c r="G17" s="256"/>
      <c r="H17" s="145">
        <f t="shared" ref="H17:H26" si="1">F17</f>
        <v>1500</v>
      </c>
      <c r="I17" s="145"/>
      <c r="J17" s="147"/>
    </row>
    <row r="18" spans="1:10">
      <c r="A18" s="124" t="s">
        <v>294</v>
      </c>
      <c r="B18" s="125" t="s">
        <v>850</v>
      </c>
      <c r="C18" s="127" t="s">
        <v>1013</v>
      </c>
      <c r="D18" s="147">
        <v>1</v>
      </c>
      <c r="E18" s="147">
        <v>1600</v>
      </c>
      <c r="F18" s="256">
        <f>E18*D18</f>
        <v>1600</v>
      </c>
      <c r="G18" s="256"/>
      <c r="H18" s="145">
        <f t="shared" si="1"/>
        <v>1600</v>
      </c>
      <c r="I18" s="145"/>
      <c r="J18" s="147"/>
    </row>
    <row r="19" spans="1:10">
      <c r="A19" s="124" t="s">
        <v>296</v>
      </c>
      <c r="B19" s="125" t="s">
        <v>946</v>
      </c>
      <c r="C19" s="127" t="s">
        <v>1013</v>
      </c>
      <c r="D19" s="147">
        <v>1</v>
      </c>
      <c r="E19" s="147">
        <v>700</v>
      </c>
      <c r="F19" s="256">
        <f t="shared" si="0"/>
        <v>700</v>
      </c>
      <c r="G19" s="256"/>
      <c r="H19" s="145">
        <f t="shared" si="1"/>
        <v>700</v>
      </c>
      <c r="I19" s="145"/>
      <c r="J19" s="147"/>
    </row>
    <row r="20" spans="1:10">
      <c r="A20" s="124" t="s">
        <v>298</v>
      </c>
      <c r="B20" s="125" t="s">
        <v>848</v>
      </c>
      <c r="C20" s="127" t="s">
        <v>1013</v>
      </c>
      <c r="D20" s="147">
        <v>1</v>
      </c>
      <c r="E20" s="147">
        <v>1200</v>
      </c>
      <c r="F20" s="256">
        <f t="shared" si="0"/>
        <v>1200</v>
      </c>
      <c r="G20" s="256"/>
      <c r="H20" s="145">
        <f t="shared" si="1"/>
        <v>1200</v>
      </c>
      <c r="I20" s="145"/>
      <c r="J20" s="147"/>
    </row>
    <row r="21" spans="1:10">
      <c r="A21" s="124" t="s">
        <v>300</v>
      </c>
      <c r="B21" s="125" t="s">
        <v>947</v>
      </c>
      <c r="C21" s="127" t="s">
        <v>1013</v>
      </c>
      <c r="D21" s="147">
        <v>1</v>
      </c>
      <c r="E21" s="147">
        <v>1800</v>
      </c>
      <c r="F21" s="256">
        <f t="shared" si="0"/>
        <v>1800</v>
      </c>
      <c r="G21" s="256"/>
      <c r="H21" s="145">
        <f t="shared" si="1"/>
        <v>1800</v>
      </c>
      <c r="I21" s="145"/>
      <c r="J21" s="147"/>
    </row>
    <row r="22" spans="1:10">
      <c r="A22" s="124" t="s">
        <v>306</v>
      </c>
      <c r="B22" s="57" t="s">
        <v>948</v>
      </c>
      <c r="C22" s="127" t="s">
        <v>1013</v>
      </c>
      <c r="D22" s="147">
        <v>4</v>
      </c>
      <c r="E22" s="147">
        <v>500</v>
      </c>
      <c r="F22" s="256">
        <f t="shared" si="0"/>
        <v>2000</v>
      </c>
      <c r="G22" s="256"/>
      <c r="H22" s="145">
        <f t="shared" si="1"/>
        <v>2000</v>
      </c>
      <c r="I22" s="145"/>
      <c r="J22" s="147"/>
    </row>
    <row r="23" spans="1:10" ht="31.5">
      <c r="A23" s="124" t="s">
        <v>308</v>
      </c>
      <c r="B23" s="57" t="s">
        <v>1857</v>
      </c>
      <c r="C23" s="127" t="s">
        <v>1013</v>
      </c>
      <c r="D23" s="147">
        <v>4</v>
      </c>
      <c r="E23" s="147">
        <v>500</v>
      </c>
      <c r="F23" s="256">
        <f t="shared" si="0"/>
        <v>2000</v>
      </c>
      <c r="G23" s="256"/>
      <c r="H23" s="145">
        <f t="shared" si="1"/>
        <v>2000</v>
      </c>
      <c r="I23" s="145"/>
      <c r="J23" s="147"/>
    </row>
    <row r="24" spans="1:10">
      <c r="A24" s="124" t="s">
        <v>309</v>
      </c>
      <c r="B24" s="57" t="s">
        <v>949</v>
      </c>
      <c r="C24" s="127" t="s">
        <v>1013</v>
      </c>
      <c r="D24" s="147">
        <v>4</v>
      </c>
      <c r="E24" s="147">
        <v>600</v>
      </c>
      <c r="F24" s="256">
        <f t="shared" si="0"/>
        <v>2400</v>
      </c>
      <c r="G24" s="256"/>
      <c r="H24" s="145">
        <f t="shared" si="1"/>
        <v>2400</v>
      </c>
      <c r="I24" s="145"/>
      <c r="J24" s="147"/>
    </row>
    <row r="25" spans="1:10">
      <c r="A25" s="124" t="s">
        <v>310</v>
      </c>
      <c r="B25" s="57" t="s">
        <v>950</v>
      </c>
      <c r="C25" s="127" t="s">
        <v>1013</v>
      </c>
      <c r="D25" s="147">
        <v>24</v>
      </c>
      <c r="E25" s="147">
        <v>250</v>
      </c>
      <c r="F25" s="256">
        <f t="shared" si="0"/>
        <v>6000</v>
      </c>
      <c r="G25" s="256"/>
      <c r="H25" s="145">
        <f t="shared" si="1"/>
        <v>6000</v>
      </c>
      <c r="I25" s="145"/>
      <c r="J25" s="147"/>
    </row>
    <row r="26" spans="1:10" ht="31.5">
      <c r="A26" s="124" t="s">
        <v>312</v>
      </c>
      <c r="B26" s="125" t="s">
        <v>951</v>
      </c>
      <c r="C26" s="127" t="s">
        <v>1013</v>
      </c>
      <c r="D26" s="147">
        <v>8</v>
      </c>
      <c r="E26" s="147">
        <v>100</v>
      </c>
      <c r="F26" s="256">
        <f t="shared" si="0"/>
        <v>800</v>
      </c>
      <c r="G26" s="256"/>
      <c r="H26" s="430">
        <f t="shared" si="1"/>
        <v>800</v>
      </c>
      <c r="I26" s="145"/>
      <c r="J26" s="147"/>
    </row>
    <row r="27" spans="1:10">
      <c r="A27" s="138" t="s">
        <v>928</v>
      </c>
      <c r="B27" s="140" t="s">
        <v>952</v>
      </c>
      <c r="C27" s="127"/>
      <c r="D27" s="127"/>
      <c r="E27" s="127"/>
      <c r="F27" s="145">
        <f>D27*E27</f>
        <v>0</v>
      </c>
      <c r="G27" s="145"/>
      <c r="H27" s="145"/>
      <c r="I27" s="145"/>
      <c r="J27" s="255"/>
    </row>
    <row r="28" spans="1:10">
      <c r="A28" s="124" t="s">
        <v>33</v>
      </c>
      <c r="B28" s="326"/>
      <c r="C28" s="125" t="s">
        <v>953</v>
      </c>
      <c r="D28" s="147">
        <v>2</v>
      </c>
      <c r="E28" s="147">
        <v>11000</v>
      </c>
      <c r="F28" s="256">
        <f>E28*D28</f>
        <v>22000</v>
      </c>
      <c r="G28" s="256">
        <v>13000</v>
      </c>
      <c r="H28" s="256">
        <v>9000</v>
      </c>
      <c r="I28" s="145"/>
      <c r="J28" s="390"/>
    </row>
    <row r="29" spans="1:10">
      <c r="A29" s="124"/>
      <c r="B29" s="57"/>
      <c r="C29" s="57" t="s">
        <v>954</v>
      </c>
      <c r="D29" s="147">
        <v>1</v>
      </c>
      <c r="E29" s="147">
        <v>2000</v>
      </c>
      <c r="F29" s="256">
        <f t="shared" ref="F29:F36" si="2">E29*D29</f>
        <v>2000</v>
      </c>
      <c r="G29" s="256"/>
      <c r="H29" s="256">
        <f>F29</f>
        <v>2000</v>
      </c>
      <c r="I29" s="145"/>
      <c r="J29" s="390"/>
    </row>
    <row r="30" spans="1:10">
      <c r="A30" s="124"/>
      <c r="B30" s="57"/>
      <c r="C30" s="57" t="s">
        <v>955</v>
      </c>
      <c r="D30" s="147">
        <v>100</v>
      </c>
      <c r="E30" s="147">
        <v>8</v>
      </c>
      <c r="F30" s="256">
        <f t="shared" si="2"/>
        <v>800</v>
      </c>
      <c r="G30" s="256"/>
      <c r="H30" s="256">
        <f>F30</f>
        <v>800</v>
      </c>
      <c r="I30" s="145"/>
      <c r="J30" s="390"/>
    </row>
    <row r="31" spans="1:10">
      <c r="A31" s="124"/>
      <c r="B31" s="125"/>
      <c r="C31" s="57" t="s">
        <v>956</v>
      </c>
      <c r="D31" s="147">
        <v>100</v>
      </c>
      <c r="E31" s="147">
        <v>7</v>
      </c>
      <c r="F31" s="256">
        <f t="shared" si="2"/>
        <v>700</v>
      </c>
      <c r="G31" s="256"/>
      <c r="H31" s="256">
        <f>F31</f>
        <v>700</v>
      </c>
      <c r="I31" s="145"/>
      <c r="J31" s="390"/>
    </row>
    <row r="32" spans="1:10" ht="31.5">
      <c r="A32" s="124"/>
      <c r="B32" s="125"/>
      <c r="C32" s="57" t="s">
        <v>957</v>
      </c>
      <c r="D32" s="147">
        <v>24</v>
      </c>
      <c r="E32" s="147">
        <v>700</v>
      </c>
      <c r="F32" s="256">
        <f t="shared" si="2"/>
        <v>16800</v>
      </c>
      <c r="G32" s="256">
        <v>5600</v>
      </c>
      <c r="H32" s="256">
        <v>11200</v>
      </c>
      <c r="I32" s="145"/>
      <c r="J32" s="390"/>
    </row>
    <row r="33" spans="1:10">
      <c r="A33" s="124"/>
      <c r="B33" s="125"/>
      <c r="C33" s="57" t="s">
        <v>958</v>
      </c>
      <c r="D33" s="147">
        <v>1</v>
      </c>
      <c r="E33" s="147">
        <v>3600</v>
      </c>
      <c r="F33" s="256">
        <f t="shared" si="2"/>
        <v>3600</v>
      </c>
      <c r="G33" s="256">
        <f>F33</f>
        <v>3600</v>
      </c>
      <c r="H33" s="256"/>
      <c r="I33" s="145"/>
      <c r="J33" s="390"/>
    </row>
    <row r="34" spans="1:10">
      <c r="A34" s="124"/>
      <c r="B34" s="125"/>
      <c r="C34" s="57" t="s">
        <v>959</v>
      </c>
      <c r="D34" s="147">
        <v>1</v>
      </c>
      <c r="E34" s="147">
        <v>14000</v>
      </c>
      <c r="F34" s="256">
        <f t="shared" si="2"/>
        <v>14000</v>
      </c>
      <c r="G34" s="256">
        <v>4000</v>
      </c>
      <c r="H34" s="256">
        <v>10000</v>
      </c>
      <c r="I34" s="145"/>
      <c r="J34" s="390"/>
    </row>
    <row r="35" spans="1:10">
      <c r="A35" s="124"/>
      <c r="B35" s="125"/>
      <c r="C35" s="57" t="s">
        <v>960</v>
      </c>
      <c r="D35" s="147">
        <v>6</v>
      </c>
      <c r="E35" s="147">
        <v>1800</v>
      </c>
      <c r="F35" s="256">
        <f t="shared" si="2"/>
        <v>10800</v>
      </c>
      <c r="G35" s="256"/>
      <c r="H35" s="256">
        <f>F35</f>
        <v>10800</v>
      </c>
      <c r="I35" s="145"/>
      <c r="J35" s="390"/>
    </row>
    <row r="36" spans="1:10">
      <c r="A36" s="124"/>
      <c r="B36" s="125"/>
      <c r="C36" s="57" t="s">
        <v>961</v>
      </c>
      <c r="D36" s="147">
        <v>30</v>
      </c>
      <c r="E36" s="147">
        <v>170</v>
      </c>
      <c r="F36" s="256">
        <f t="shared" si="2"/>
        <v>5100</v>
      </c>
      <c r="G36" s="256">
        <f>F36</f>
        <v>5100</v>
      </c>
      <c r="H36" s="256"/>
      <c r="I36" s="145"/>
      <c r="J36" s="390"/>
    </row>
    <row r="37" spans="1:10">
      <c r="A37" s="138" t="s">
        <v>932</v>
      </c>
      <c r="B37" s="58" t="s">
        <v>962</v>
      </c>
      <c r="C37" s="57"/>
      <c r="D37" s="147"/>
      <c r="E37" s="147"/>
      <c r="F37" s="256"/>
      <c r="G37" s="256"/>
      <c r="H37" s="256"/>
      <c r="I37" s="145"/>
      <c r="J37" s="390"/>
    </row>
    <row r="38" spans="1:10">
      <c r="A38" s="124"/>
      <c r="B38" s="125"/>
      <c r="C38" s="57" t="s">
        <v>963</v>
      </c>
      <c r="D38" s="147">
        <v>6</v>
      </c>
      <c r="E38" s="147">
        <v>200</v>
      </c>
      <c r="F38" s="256">
        <f>E38*D38</f>
        <v>1200</v>
      </c>
      <c r="G38" s="256"/>
      <c r="H38" s="256">
        <f>F38</f>
        <v>1200</v>
      </c>
      <c r="I38" s="145"/>
      <c r="J38" s="390"/>
    </row>
    <row r="39" spans="1:10">
      <c r="A39" s="124"/>
      <c r="B39" s="125"/>
      <c r="C39" s="57" t="s">
        <v>964</v>
      </c>
      <c r="D39" s="147">
        <v>6</v>
      </c>
      <c r="E39" s="147">
        <v>1000</v>
      </c>
      <c r="F39" s="256">
        <f>E39*D39</f>
        <v>6000</v>
      </c>
      <c r="G39" s="256"/>
      <c r="H39" s="256">
        <f>F39</f>
        <v>6000</v>
      </c>
      <c r="I39" s="145"/>
      <c r="J39" s="390"/>
    </row>
    <row r="40" spans="1:10">
      <c r="A40" s="124"/>
      <c r="B40" s="57" t="s">
        <v>965</v>
      </c>
      <c r="C40" s="57" t="s">
        <v>966</v>
      </c>
      <c r="D40" s="147">
        <v>4</v>
      </c>
      <c r="E40" s="147">
        <v>300</v>
      </c>
      <c r="F40" s="256">
        <f>E40*D40</f>
        <v>1200</v>
      </c>
      <c r="G40" s="256"/>
      <c r="H40" s="256">
        <f>F40</f>
        <v>1200</v>
      </c>
      <c r="I40" s="145"/>
      <c r="J40" s="390"/>
    </row>
    <row r="41" spans="1:10" ht="31.5">
      <c r="A41" s="124"/>
      <c r="B41" s="125"/>
      <c r="C41" s="57" t="s">
        <v>967</v>
      </c>
      <c r="D41" s="147">
        <v>1</v>
      </c>
      <c r="E41" s="147">
        <v>11100</v>
      </c>
      <c r="F41" s="256">
        <f>E41*D41</f>
        <v>11100</v>
      </c>
      <c r="G41" s="256">
        <v>5100</v>
      </c>
      <c r="H41" s="256">
        <v>6000</v>
      </c>
      <c r="I41" s="145"/>
      <c r="J41" s="390"/>
    </row>
    <row r="42" spans="1:10">
      <c r="A42" s="138" t="s">
        <v>968</v>
      </c>
      <c r="B42" s="58" t="s">
        <v>969</v>
      </c>
      <c r="C42" s="57"/>
      <c r="D42" s="147"/>
      <c r="E42" s="147"/>
      <c r="F42" s="256"/>
      <c r="G42" s="256"/>
      <c r="H42" s="256"/>
      <c r="I42" s="145"/>
      <c r="J42" s="390"/>
    </row>
    <row r="43" spans="1:10">
      <c r="A43" s="124"/>
      <c r="B43" s="125" t="s">
        <v>970</v>
      </c>
      <c r="C43" s="57"/>
      <c r="D43" s="147">
        <v>1</v>
      </c>
      <c r="E43" s="147">
        <v>5100</v>
      </c>
      <c r="F43" s="256">
        <f>E43*D43</f>
        <v>5100</v>
      </c>
      <c r="G43" s="256">
        <v>3600</v>
      </c>
      <c r="H43" s="256">
        <v>1500</v>
      </c>
      <c r="I43" s="145"/>
      <c r="J43" s="390"/>
    </row>
    <row r="44" spans="1:10">
      <c r="A44" s="124"/>
      <c r="B44" s="125"/>
      <c r="C44" s="57" t="s">
        <v>971</v>
      </c>
      <c r="D44" s="147">
        <v>1</v>
      </c>
      <c r="E44" s="147">
        <v>1600</v>
      </c>
      <c r="F44" s="256">
        <f>E44*D44</f>
        <v>1600</v>
      </c>
      <c r="G44" s="256"/>
      <c r="H44" s="256">
        <f>F44</f>
        <v>1600</v>
      </c>
      <c r="I44" s="145"/>
      <c r="J44" s="390"/>
    </row>
    <row r="45" spans="1:10">
      <c r="A45" s="124"/>
      <c r="B45" s="125"/>
      <c r="C45" s="57" t="s">
        <v>972</v>
      </c>
      <c r="D45" s="147">
        <v>1</v>
      </c>
      <c r="E45" s="147">
        <v>500</v>
      </c>
      <c r="F45" s="256">
        <f>E45*D45</f>
        <v>500</v>
      </c>
      <c r="G45" s="256"/>
      <c r="H45" s="256">
        <f>F45</f>
        <v>500</v>
      </c>
      <c r="I45" s="145"/>
      <c r="J45" s="390"/>
    </row>
    <row r="46" spans="1:10">
      <c r="A46" s="392"/>
      <c r="B46" s="57"/>
      <c r="C46" s="125" t="s">
        <v>973</v>
      </c>
      <c r="D46" s="147">
        <v>1</v>
      </c>
      <c r="E46" s="147">
        <v>7000</v>
      </c>
      <c r="F46" s="256">
        <f>D46*E46</f>
        <v>7000</v>
      </c>
      <c r="G46" s="256"/>
      <c r="H46" s="256">
        <f>F46</f>
        <v>7000</v>
      </c>
      <c r="I46" s="145"/>
      <c r="J46" s="147"/>
    </row>
    <row r="47" spans="1:10">
      <c r="A47" s="126"/>
      <c r="B47" s="793" t="s">
        <v>41</v>
      </c>
      <c r="C47" s="793"/>
      <c r="D47" s="793"/>
      <c r="E47" s="793"/>
      <c r="F47" s="7">
        <f>SUM(F10:F46)</f>
        <v>138800</v>
      </c>
      <c r="G47" s="7">
        <f>SUM(G10:G46)</f>
        <v>45000</v>
      </c>
      <c r="H47" s="7">
        <f>SUM(H10:H46)</f>
        <v>93800</v>
      </c>
      <c r="I47" s="7">
        <f>SUM(I10:I46)</f>
        <v>0</v>
      </c>
      <c r="J47" s="126"/>
    </row>
  </sheetData>
  <mergeCells count="17">
    <mergeCell ref="A2:B2"/>
    <mergeCell ref="C2:E2"/>
    <mergeCell ref="A3:B3"/>
    <mergeCell ref="C3:E3"/>
    <mergeCell ref="A4:B4"/>
    <mergeCell ref="C4:E4"/>
    <mergeCell ref="B47:E47"/>
    <mergeCell ref="A5:J5"/>
    <mergeCell ref="A6:J6"/>
    <mergeCell ref="A7:A8"/>
    <mergeCell ref="B7:B8"/>
    <mergeCell ref="C7:C8"/>
    <mergeCell ref="D7:D8"/>
    <mergeCell ref="E7:E8"/>
    <mergeCell ref="F7:F8"/>
    <mergeCell ref="G7:I7"/>
    <mergeCell ref="J7:J8"/>
  </mergeCells>
  <pageMargins left="0.70866141732283472" right="0.70866141732283472" top="0.74803149606299213" bottom="0.74803149606299213" header="0.31496062992125984" footer="0.31496062992125984"/>
  <pageSetup paperSize="9" scale="62"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L47"/>
  <sheetViews>
    <sheetView topLeftCell="A19" workbookViewId="0">
      <selection activeCell="E19" sqref="E19"/>
    </sheetView>
  </sheetViews>
  <sheetFormatPr defaultRowHeight="15.75"/>
  <cols>
    <col min="1" max="1" width="5" style="1" customWidth="1"/>
    <col min="2" max="2" width="22.5703125" style="1" customWidth="1"/>
    <col min="3" max="3" width="42.140625" style="1" customWidth="1"/>
    <col min="4" max="4" width="9.85546875" style="1" customWidth="1"/>
    <col min="5" max="5" width="17.42578125" style="1" bestFit="1" customWidth="1"/>
    <col min="6" max="6" width="15" style="1" customWidth="1"/>
    <col min="7" max="7" width="6" style="1" bestFit="1" customWidth="1"/>
    <col min="8" max="9" width="8.140625" style="1" bestFit="1" customWidth="1"/>
    <col min="10" max="10" width="9.42578125" style="1" bestFit="1" customWidth="1"/>
    <col min="11" max="11" width="31.5703125" style="1" customWidth="1"/>
    <col min="12" max="16384" width="9.140625" style="1"/>
  </cols>
  <sheetData>
    <row r="1" spans="1:12">
      <c r="K1" s="212" t="s">
        <v>1422</v>
      </c>
      <c r="L1" s="2"/>
    </row>
    <row r="2" spans="1:12">
      <c r="A2" s="791" t="s">
        <v>18</v>
      </c>
      <c r="B2" s="791"/>
      <c r="C2" s="812" t="s">
        <v>974</v>
      </c>
      <c r="D2" s="812"/>
      <c r="E2" s="812"/>
      <c r="F2" s="213"/>
      <c r="G2" s="213"/>
      <c r="H2" s="213"/>
      <c r="I2" s="213"/>
      <c r="J2" s="213"/>
      <c r="K2" s="213"/>
    </row>
    <row r="3" spans="1:12">
      <c r="A3" s="789" t="s">
        <v>20</v>
      </c>
      <c r="B3" s="790"/>
      <c r="C3" s="812" t="s">
        <v>974</v>
      </c>
      <c r="D3" s="812"/>
      <c r="E3" s="812"/>
      <c r="F3" s="213"/>
      <c r="G3" s="213"/>
      <c r="H3" s="213"/>
      <c r="I3" s="213"/>
      <c r="J3" s="213"/>
      <c r="K3" s="209"/>
    </row>
    <row r="4" spans="1:12">
      <c r="A4" s="791" t="s">
        <v>21</v>
      </c>
      <c r="B4" s="791"/>
      <c r="C4" s="813" t="s">
        <v>12</v>
      </c>
      <c r="D4" s="813"/>
      <c r="E4" s="813"/>
      <c r="F4" s="213"/>
      <c r="G4" s="213"/>
      <c r="H4" s="213"/>
      <c r="I4" s="213"/>
      <c r="J4" s="213"/>
      <c r="K4" s="213"/>
    </row>
    <row r="5" spans="1:12">
      <c r="A5" s="808"/>
      <c r="B5" s="808"/>
      <c r="C5" s="808"/>
      <c r="D5" s="808"/>
      <c r="E5" s="808"/>
      <c r="F5" s="808"/>
      <c r="G5" s="808"/>
      <c r="H5" s="808"/>
      <c r="I5" s="808"/>
      <c r="J5" s="808"/>
      <c r="K5" s="808"/>
    </row>
    <row r="6" spans="1:12">
      <c r="A6" s="886" t="s">
        <v>1873</v>
      </c>
      <c r="B6" s="886"/>
      <c r="C6" s="886"/>
      <c r="D6" s="886"/>
      <c r="E6" s="886"/>
      <c r="F6" s="886"/>
      <c r="G6" s="886"/>
      <c r="H6" s="886"/>
      <c r="I6" s="886"/>
      <c r="J6" s="886"/>
      <c r="K6" s="886"/>
    </row>
    <row r="7" spans="1:12">
      <c r="A7" s="3"/>
      <c r="B7" s="3"/>
      <c r="C7" s="3"/>
      <c r="D7" s="3"/>
      <c r="E7" s="3"/>
      <c r="F7" s="3"/>
      <c r="G7" s="3"/>
      <c r="H7" s="3"/>
      <c r="I7" s="3"/>
      <c r="J7" s="3"/>
      <c r="K7" s="4" t="s">
        <v>13</v>
      </c>
      <c r="L7" s="2"/>
    </row>
    <row r="8" spans="1:12" s="5" customFormat="1">
      <c r="A8" s="796" t="s">
        <v>24</v>
      </c>
      <c r="B8" s="796" t="s">
        <v>25</v>
      </c>
      <c r="C8" s="796" t="s">
        <v>26</v>
      </c>
      <c r="D8" s="796" t="s">
        <v>27</v>
      </c>
      <c r="E8" s="796" t="s">
        <v>28</v>
      </c>
      <c r="F8" s="796" t="s">
        <v>29</v>
      </c>
      <c r="G8" s="798" t="s">
        <v>30</v>
      </c>
      <c r="H8" s="799"/>
      <c r="I8" s="799"/>
      <c r="J8" s="800"/>
      <c r="K8" s="796" t="s">
        <v>1325</v>
      </c>
    </row>
    <row r="9" spans="1:12" s="5" customFormat="1">
      <c r="A9" s="797"/>
      <c r="B9" s="797"/>
      <c r="C9" s="797"/>
      <c r="D9" s="797"/>
      <c r="E9" s="797"/>
      <c r="F9" s="797"/>
      <c r="G9" s="6">
        <v>2017</v>
      </c>
      <c r="H9" s="6">
        <v>2018</v>
      </c>
      <c r="I9" s="6">
        <v>2019</v>
      </c>
      <c r="J9" s="6">
        <v>2020</v>
      </c>
      <c r="K9" s="797"/>
    </row>
    <row r="10" spans="1:12" s="13" customFormat="1">
      <c r="A10" s="17">
        <v>1</v>
      </c>
      <c r="B10" s="25">
        <v>2</v>
      </c>
      <c r="C10" s="25">
        <v>3</v>
      </c>
      <c r="D10" s="17">
        <v>4</v>
      </c>
      <c r="E10" s="25">
        <v>5</v>
      </c>
      <c r="F10" s="151" t="s">
        <v>32</v>
      </c>
      <c r="G10" s="151">
        <v>7</v>
      </c>
      <c r="H10" s="151">
        <v>8</v>
      </c>
      <c r="I10" s="151"/>
      <c r="J10" s="151">
        <v>9</v>
      </c>
      <c r="K10" s="25">
        <v>10</v>
      </c>
    </row>
    <row r="11" spans="1:12">
      <c r="A11" s="124" t="s">
        <v>33</v>
      </c>
      <c r="B11" s="888" t="s">
        <v>975</v>
      </c>
      <c r="C11" s="237" t="s">
        <v>659</v>
      </c>
      <c r="D11" s="383"/>
      <c r="E11" s="127"/>
      <c r="F11" s="423">
        <v>2500</v>
      </c>
      <c r="G11" s="145"/>
      <c r="H11" s="145"/>
      <c r="I11" s="145"/>
      <c r="J11" s="145">
        <v>2500</v>
      </c>
      <c r="K11" s="210"/>
    </row>
    <row r="12" spans="1:12">
      <c r="A12" s="124" t="s">
        <v>34</v>
      </c>
      <c r="B12" s="889"/>
      <c r="C12" s="425" t="s">
        <v>976</v>
      </c>
      <c r="D12" s="383"/>
      <c r="E12" s="127"/>
      <c r="F12" s="423">
        <v>900</v>
      </c>
      <c r="G12" s="145"/>
      <c r="H12" s="145"/>
      <c r="I12" s="145"/>
      <c r="J12" s="145">
        <v>900</v>
      </c>
      <c r="K12" s="210"/>
    </row>
    <row r="13" spans="1:12">
      <c r="A13" s="124" t="s">
        <v>36</v>
      </c>
      <c r="B13" s="889"/>
      <c r="C13" s="237" t="s">
        <v>977</v>
      </c>
      <c r="D13" s="383"/>
      <c r="E13" s="127"/>
      <c r="F13" s="423">
        <v>200</v>
      </c>
      <c r="G13" s="145"/>
      <c r="H13" s="145"/>
      <c r="I13" s="145"/>
      <c r="J13" s="145">
        <v>200</v>
      </c>
      <c r="K13" s="127"/>
    </row>
    <row r="14" spans="1:12">
      <c r="A14" s="124" t="s">
        <v>38</v>
      </c>
      <c r="B14" s="889"/>
      <c r="C14" s="237" t="s">
        <v>978</v>
      </c>
      <c r="D14" s="383"/>
      <c r="E14" s="127"/>
      <c r="F14" s="426">
        <v>7000</v>
      </c>
      <c r="G14" s="145"/>
      <c r="H14" s="145"/>
      <c r="I14" s="145"/>
      <c r="J14" s="145">
        <v>7000</v>
      </c>
      <c r="K14" s="127"/>
    </row>
    <row r="15" spans="1:12">
      <c r="A15" s="124" t="s">
        <v>39</v>
      </c>
      <c r="B15" s="889"/>
      <c r="C15" s="237" t="s">
        <v>979</v>
      </c>
      <c r="D15" s="383"/>
      <c r="E15" s="127"/>
      <c r="F15" s="423">
        <v>2000</v>
      </c>
      <c r="G15" s="145"/>
      <c r="H15" s="145"/>
      <c r="I15" s="145"/>
      <c r="J15" s="145">
        <v>2000</v>
      </c>
      <c r="K15" s="210"/>
    </row>
    <row r="16" spans="1:12">
      <c r="A16" s="124" t="s">
        <v>40</v>
      </c>
      <c r="B16" s="889"/>
      <c r="C16" s="427" t="s">
        <v>980</v>
      </c>
      <c r="D16" s="383"/>
      <c r="E16" s="127"/>
      <c r="F16" s="423">
        <v>3000</v>
      </c>
      <c r="G16" s="145"/>
      <c r="H16" s="145"/>
      <c r="I16" s="145"/>
      <c r="J16" s="145">
        <v>3000</v>
      </c>
      <c r="K16" s="210"/>
    </row>
    <row r="17" spans="1:11">
      <c r="A17" s="124" t="s">
        <v>62</v>
      </c>
      <c r="B17" s="889"/>
      <c r="C17" s="237" t="s">
        <v>981</v>
      </c>
      <c r="D17" s="383"/>
      <c r="E17" s="127"/>
      <c r="F17" s="423">
        <v>1500</v>
      </c>
      <c r="G17" s="145"/>
      <c r="H17" s="145"/>
      <c r="I17" s="145"/>
      <c r="J17" s="145">
        <v>1500</v>
      </c>
      <c r="K17" s="127"/>
    </row>
    <row r="18" spans="1:11">
      <c r="A18" s="124" t="s">
        <v>63</v>
      </c>
      <c r="B18" s="889"/>
      <c r="C18" s="237" t="s">
        <v>982</v>
      </c>
      <c r="D18" s="428"/>
      <c r="E18" s="28"/>
      <c r="F18" s="141">
        <v>300</v>
      </c>
      <c r="G18" s="224"/>
      <c r="H18" s="224"/>
      <c r="I18" s="224"/>
      <c r="J18" s="224">
        <v>300</v>
      </c>
      <c r="K18" s="127"/>
    </row>
    <row r="19" spans="1:11">
      <c r="A19" s="124" t="s">
        <v>64</v>
      </c>
      <c r="B19" s="888" t="s">
        <v>983</v>
      </c>
      <c r="C19" s="237" t="s">
        <v>984</v>
      </c>
      <c r="D19" s="428"/>
      <c r="E19" s="28"/>
      <c r="F19" s="141">
        <v>1500</v>
      </c>
      <c r="G19" s="145"/>
      <c r="H19" s="145"/>
      <c r="I19" s="145"/>
      <c r="J19" s="145">
        <v>1500</v>
      </c>
      <c r="K19" s="127"/>
    </row>
    <row r="20" spans="1:11">
      <c r="A20" s="28"/>
      <c r="B20" s="889"/>
      <c r="C20" s="237" t="s">
        <v>69</v>
      </c>
      <c r="D20" s="428"/>
      <c r="E20" s="28"/>
      <c r="F20" s="141">
        <v>700</v>
      </c>
      <c r="G20" s="142"/>
      <c r="H20" s="142"/>
      <c r="I20" s="142"/>
      <c r="J20" s="142">
        <v>700</v>
      </c>
      <c r="K20" s="143"/>
    </row>
    <row r="21" spans="1:11">
      <c r="A21" s="127"/>
      <c r="B21" s="889"/>
      <c r="C21" s="237" t="s">
        <v>985</v>
      </c>
      <c r="D21" s="428"/>
      <c r="E21" s="28"/>
      <c r="F21" s="141">
        <v>1000</v>
      </c>
      <c r="G21" s="127"/>
      <c r="H21" s="127"/>
      <c r="I21" s="127"/>
      <c r="J21" s="127">
        <v>1000</v>
      </c>
      <c r="K21" s="127"/>
    </row>
    <row r="22" spans="1:11">
      <c r="A22" s="127"/>
      <c r="B22" s="889"/>
      <c r="C22" s="237" t="s">
        <v>986</v>
      </c>
      <c r="D22" s="428"/>
      <c r="E22" s="28"/>
      <c r="F22" s="141">
        <v>2000</v>
      </c>
      <c r="G22" s="127"/>
      <c r="H22" s="127"/>
      <c r="I22" s="127"/>
      <c r="J22" s="127">
        <v>2000</v>
      </c>
      <c r="K22" s="127"/>
    </row>
    <row r="23" spans="1:11">
      <c r="A23" s="127"/>
      <c r="B23" s="889"/>
      <c r="C23" s="237" t="s">
        <v>987</v>
      </c>
      <c r="D23" s="428"/>
      <c r="E23" s="28"/>
      <c r="F23" s="141">
        <v>500</v>
      </c>
      <c r="G23" s="127"/>
      <c r="H23" s="127"/>
      <c r="I23" s="127"/>
      <c r="J23" s="127">
        <v>500</v>
      </c>
      <c r="K23" s="127"/>
    </row>
    <row r="24" spans="1:11" ht="31.5">
      <c r="A24" s="127"/>
      <c r="B24" s="889"/>
      <c r="C24" s="237" t="s">
        <v>988</v>
      </c>
      <c r="D24" s="428"/>
      <c r="E24" s="28"/>
      <c r="F24" s="141">
        <v>300</v>
      </c>
      <c r="G24" s="127"/>
      <c r="H24" s="127"/>
      <c r="I24" s="127"/>
      <c r="J24" s="127">
        <v>300</v>
      </c>
      <c r="K24" s="127"/>
    </row>
    <row r="25" spans="1:11">
      <c r="A25" s="127"/>
      <c r="B25" s="889"/>
      <c r="C25" s="237" t="s">
        <v>989</v>
      </c>
      <c r="D25" s="428"/>
      <c r="E25" s="28"/>
      <c r="F25" s="141">
        <v>400</v>
      </c>
      <c r="G25" s="127"/>
      <c r="H25" s="127"/>
      <c r="I25" s="127"/>
      <c r="J25" s="127">
        <v>400</v>
      </c>
      <c r="K25" s="127"/>
    </row>
    <row r="26" spans="1:11">
      <c r="A26" s="127"/>
      <c r="B26" s="889"/>
      <c r="C26" s="237" t="s">
        <v>990</v>
      </c>
      <c r="D26" s="428"/>
      <c r="E26" s="28"/>
      <c r="F26" s="141">
        <v>1000</v>
      </c>
      <c r="G26" s="127"/>
      <c r="H26" s="127"/>
      <c r="I26" s="127"/>
      <c r="J26" s="127">
        <v>1000</v>
      </c>
      <c r="K26" s="127"/>
    </row>
    <row r="27" spans="1:11">
      <c r="A27" s="127"/>
      <c r="B27" s="889"/>
      <c r="C27" s="237" t="s">
        <v>991</v>
      </c>
      <c r="D27" s="428"/>
      <c r="E27" s="28"/>
      <c r="F27" s="141">
        <v>50</v>
      </c>
      <c r="G27" s="127"/>
      <c r="H27" s="127"/>
      <c r="I27" s="127"/>
      <c r="J27" s="127">
        <v>50</v>
      </c>
      <c r="K27" s="127"/>
    </row>
    <row r="28" spans="1:11">
      <c r="A28" s="127"/>
      <c r="B28" s="889"/>
      <c r="C28" s="237" t="s">
        <v>992</v>
      </c>
      <c r="D28" s="428"/>
      <c r="E28" s="28"/>
      <c r="F28" s="141">
        <v>50</v>
      </c>
      <c r="G28" s="127"/>
      <c r="H28" s="127"/>
      <c r="I28" s="127"/>
      <c r="J28" s="127">
        <v>50</v>
      </c>
      <c r="K28" s="127"/>
    </row>
    <row r="29" spans="1:11">
      <c r="A29" s="127"/>
      <c r="B29" s="889"/>
      <c r="C29" s="237" t="s">
        <v>993</v>
      </c>
      <c r="D29" s="428"/>
      <c r="E29" s="28"/>
      <c r="F29" s="141">
        <v>50</v>
      </c>
      <c r="G29" s="127"/>
      <c r="H29" s="127"/>
      <c r="I29" s="127"/>
      <c r="J29" s="127">
        <v>50</v>
      </c>
      <c r="K29" s="127"/>
    </row>
    <row r="30" spans="1:11">
      <c r="A30" s="127"/>
      <c r="B30" s="889"/>
      <c r="C30" s="237" t="s">
        <v>994</v>
      </c>
      <c r="D30" s="428"/>
      <c r="E30" s="28"/>
      <c r="F30" s="141">
        <v>150</v>
      </c>
      <c r="G30" s="127"/>
      <c r="H30" s="127"/>
      <c r="I30" s="127"/>
      <c r="J30" s="127">
        <v>150</v>
      </c>
      <c r="K30" s="127"/>
    </row>
    <row r="31" spans="1:11">
      <c r="A31" s="127"/>
      <c r="B31" s="889"/>
      <c r="C31" s="237" t="s">
        <v>995</v>
      </c>
      <c r="D31" s="428"/>
      <c r="E31" s="28"/>
      <c r="F31" s="141">
        <v>200</v>
      </c>
      <c r="G31" s="127"/>
      <c r="H31" s="127"/>
      <c r="I31" s="127"/>
      <c r="J31" s="127">
        <v>200</v>
      </c>
      <c r="K31" s="127"/>
    </row>
    <row r="32" spans="1:11" ht="31.5">
      <c r="A32" s="127"/>
      <c r="B32" s="889"/>
      <c r="C32" s="237" t="s">
        <v>996</v>
      </c>
      <c r="D32" s="428"/>
      <c r="E32" s="28"/>
      <c r="F32" s="141">
        <v>270</v>
      </c>
      <c r="G32" s="127"/>
      <c r="H32" s="127"/>
      <c r="I32" s="127"/>
      <c r="J32" s="127">
        <v>270</v>
      </c>
      <c r="K32" s="127"/>
    </row>
    <row r="33" spans="1:11">
      <c r="A33" s="127"/>
      <c r="B33" s="889"/>
      <c r="C33" s="237" t="s">
        <v>997</v>
      </c>
      <c r="D33" s="428"/>
      <c r="E33" s="28"/>
      <c r="F33" s="141">
        <v>130</v>
      </c>
      <c r="G33" s="127"/>
      <c r="H33" s="127"/>
      <c r="I33" s="127"/>
      <c r="J33" s="127">
        <v>130</v>
      </c>
      <c r="K33" s="127"/>
    </row>
    <row r="34" spans="1:11">
      <c r="A34" s="127"/>
      <c r="B34" s="889"/>
      <c r="C34" s="237" t="s">
        <v>998</v>
      </c>
      <c r="D34" s="428"/>
      <c r="E34" s="28"/>
      <c r="F34" s="141">
        <v>1000</v>
      </c>
      <c r="G34" s="127"/>
      <c r="H34" s="127"/>
      <c r="I34" s="127"/>
      <c r="J34" s="127">
        <v>1000</v>
      </c>
      <c r="K34" s="127"/>
    </row>
    <row r="35" spans="1:11">
      <c r="A35" s="127"/>
      <c r="B35" s="889"/>
      <c r="C35" s="237" t="s">
        <v>999</v>
      </c>
      <c r="D35" s="428"/>
      <c r="E35" s="28"/>
      <c r="F35" s="141">
        <v>600</v>
      </c>
      <c r="G35" s="127"/>
      <c r="H35" s="127"/>
      <c r="I35" s="127"/>
      <c r="J35" s="127">
        <v>600</v>
      </c>
      <c r="K35" s="127"/>
    </row>
    <row r="36" spans="1:11">
      <c r="A36" s="127"/>
      <c r="B36" s="890"/>
      <c r="C36" s="237" t="s">
        <v>1000</v>
      </c>
      <c r="D36" s="428"/>
      <c r="E36" s="28"/>
      <c r="F36" s="141">
        <v>500</v>
      </c>
      <c r="G36" s="127"/>
      <c r="H36" s="127"/>
      <c r="I36" s="127"/>
      <c r="J36" s="127">
        <v>500</v>
      </c>
      <c r="K36" s="127"/>
    </row>
    <row r="37" spans="1:11">
      <c r="A37" s="127"/>
      <c r="B37" s="891" t="s">
        <v>1001</v>
      </c>
      <c r="C37" s="237" t="s">
        <v>1002</v>
      </c>
      <c r="D37" s="428"/>
      <c r="E37" s="28"/>
      <c r="F37" s="141">
        <v>300</v>
      </c>
      <c r="G37" s="127"/>
      <c r="H37" s="127"/>
      <c r="I37" s="127"/>
      <c r="J37" s="127">
        <v>300</v>
      </c>
      <c r="K37" s="127"/>
    </row>
    <row r="38" spans="1:11">
      <c r="A38" s="127"/>
      <c r="B38" s="892"/>
      <c r="C38" s="237" t="s">
        <v>1003</v>
      </c>
      <c r="D38" s="428"/>
      <c r="E38" s="28"/>
      <c r="F38" s="141">
        <v>300</v>
      </c>
      <c r="G38" s="127"/>
      <c r="H38" s="127"/>
      <c r="I38" s="127"/>
      <c r="J38" s="127">
        <v>300</v>
      </c>
      <c r="K38" s="127"/>
    </row>
    <row r="39" spans="1:11">
      <c r="A39" s="127"/>
      <c r="B39" s="892"/>
      <c r="C39" s="237" t="s">
        <v>1004</v>
      </c>
      <c r="D39" s="428"/>
      <c r="E39" s="28"/>
      <c r="F39" s="141">
        <v>300</v>
      </c>
      <c r="G39" s="127"/>
      <c r="H39" s="127"/>
      <c r="I39" s="127"/>
      <c r="J39" s="127">
        <v>300</v>
      </c>
      <c r="K39" s="127"/>
    </row>
    <row r="40" spans="1:11">
      <c r="A40" s="127"/>
      <c r="B40" s="893"/>
      <c r="C40" s="237" t="s">
        <v>1005</v>
      </c>
      <c r="D40" s="428"/>
      <c r="E40" s="28"/>
      <c r="F40" s="141">
        <v>1000</v>
      </c>
      <c r="G40" s="127"/>
      <c r="H40" s="127"/>
      <c r="I40" s="127"/>
      <c r="J40" s="127">
        <v>1000</v>
      </c>
      <c r="K40" s="127"/>
    </row>
    <row r="41" spans="1:11">
      <c r="A41" s="127"/>
      <c r="B41" s="891" t="s">
        <v>55</v>
      </c>
      <c r="C41" s="237" t="s">
        <v>55</v>
      </c>
      <c r="D41" s="428"/>
      <c r="E41" s="28"/>
      <c r="F41" s="141">
        <v>7000</v>
      </c>
      <c r="G41" s="127"/>
      <c r="H41" s="127"/>
      <c r="I41" s="127"/>
      <c r="J41" s="127">
        <v>7000</v>
      </c>
      <c r="K41" s="127"/>
    </row>
    <row r="42" spans="1:11">
      <c r="A42" s="127"/>
      <c r="B42" s="892"/>
      <c r="C42" s="237" t="s">
        <v>1006</v>
      </c>
      <c r="D42" s="428"/>
      <c r="E42" s="28"/>
      <c r="F42" s="141">
        <v>1500</v>
      </c>
      <c r="G42" s="127"/>
      <c r="H42" s="127"/>
      <c r="I42" s="127"/>
      <c r="J42" s="127">
        <v>1500</v>
      </c>
      <c r="K42" s="127"/>
    </row>
    <row r="43" spans="1:11">
      <c r="A43" s="127"/>
      <c r="B43" s="893"/>
      <c r="C43" s="237" t="s">
        <v>1007</v>
      </c>
      <c r="D43" s="428"/>
      <c r="E43" s="28"/>
      <c r="F43" s="141">
        <v>3000</v>
      </c>
      <c r="G43" s="127"/>
      <c r="H43" s="127"/>
      <c r="I43" s="127"/>
      <c r="J43" s="127">
        <v>3000</v>
      </c>
      <c r="K43" s="127"/>
    </row>
    <row r="44" spans="1:11">
      <c r="A44" s="127"/>
      <c r="B44" s="891" t="s">
        <v>1008</v>
      </c>
      <c r="C44" s="237" t="s">
        <v>1009</v>
      </c>
      <c r="D44" s="428"/>
      <c r="E44" s="28"/>
      <c r="F44" s="141">
        <v>4000</v>
      </c>
      <c r="G44" s="127"/>
      <c r="H44" s="127"/>
      <c r="I44" s="127"/>
      <c r="J44" s="127">
        <v>4000</v>
      </c>
      <c r="K44" s="127"/>
    </row>
    <row r="45" spans="1:11">
      <c r="A45" s="127"/>
      <c r="B45" s="892"/>
      <c r="C45" s="237" t="s">
        <v>1010</v>
      </c>
      <c r="D45" s="428"/>
      <c r="E45" s="28"/>
      <c r="F45" s="141">
        <v>2800</v>
      </c>
      <c r="G45" s="127"/>
      <c r="H45" s="127"/>
      <c r="I45" s="127"/>
      <c r="J45" s="127">
        <v>2800</v>
      </c>
      <c r="K45" s="127"/>
    </row>
    <row r="46" spans="1:11">
      <c r="A46" s="127"/>
      <c r="B46" s="893"/>
      <c r="C46" s="237" t="s">
        <v>1011</v>
      </c>
      <c r="D46" s="383"/>
      <c r="E46" s="127"/>
      <c r="F46" s="396">
        <v>2000</v>
      </c>
      <c r="G46" s="127"/>
      <c r="H46" s="127"/>
      <c r="I46" s="127"/>
      <c r="J46" s="127">
        <v>2000</v>
      </c>
      <c r="K46" s="127"/>
    </row>
    <row r="47" spans="1:11">
      <c r="A47" s="127"/>
      <c r="B47" s="887" t="s">
        <v>41</v>
      </c>
      <c r="C47" s="887"/>
      <c r="D47" s="793"/>
      <c r="E47" s="793"/>
      <c r="F47" s="132">
        <f t="shared" ref="F47:K47" si="0">SUM(F11:F46)</f>
        <v>50000</v>
      </c>
      <c r="G47" s="7">
        <f t="shared" si="0"/>
        <v>0</v>
      </c>
      <c r="H47" s="7">
        <f t="shared" si="0"/>
        <v>0</v>
      </c>
      <c r="I47" s="7">
        <f t="shared" si="0"/>
        <v>0</v>
      </c>
      <c r="J47" s="7">
        <f t="shared" si="0"/>
        <v>50000</v>
      </c>
      <c r="K47" s="132">
        <f t="shared" si="0"/>
        <v>0</v>
      </c>
    </row>
  </sheetData>
  <mergeCells count="22">
    <mergeCell ref="A2:B2"/>
    <mergeCell ref="C2:E2"/>
    <mergeCell ref="A3:B3"/>
    <mergeCell ref="C3:E3"/>
    <mergeCell ref="A4:B4"/>
    <mergeCell ref="C4:E4"/>
    <mergeCell ref="B47:E47"/>
    <mergeCell ref="A5:K5"/>
    <mergeCell ref="A6:K6"/>
    <mergeCell ref="A8:A9"/>
    <mergeCell ref="B8:B9"/>
    <mergeCell ref="C8:C9"/>
    <mergeCell ref="D8:D9"/>
    <mergeCell ref="E8:E9"/>
    <mergeCell ref="F8:F9"/>
    <mergeCell ref="G8:J8"/>
    <mergeCell ref="K8:K9"/>
    <mergeCell ref="B11:B18"/>
    <mergeCell ref="B19:B36"/>
    <mergeCell ref="B37:B40"/>
    <mergeCell ref="B41:B43"/>
    <mergeCell ref="B44:B46"/>
  </mergeCells>
  <pageMargins left="0.70866141732283472" right="0.70866141732283472" top="0.74803149606299213" bottom="0.74803149606299213" header="0.31496062992125984" footer="0.31496062992125984"/>
  <pageSetup paperSize="9" scale="64"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L19"/>
  <sheetViews>
    <sheetView workbookViewId="0">
      <selection activeCell="C11" sqref="C11"/>
    </sheetView>
  </sheetViews>
  <sheetFormatPr defaultRowHeight="15.75"/>
  <cols>
    <col min="1" max="1" width="5" style="1" customWidth="1"/>
    <col min="2" max="2" width="18" style="1" customWidth="1"/>
    <col min="3" max="3" width="20.85546875" style="1" customWidth="1"/>
    <col min="4" max="4" width="17.28515625" style="1" customWidth="1"/>
    <col min="5" max="5" width="15.140625" style="1" customWidth="1"/>
    <col min="6" max="6" width="21.7109375" style="1" customWidth="1"/>
    <col min="7" max="9" width="5.5703125" style="1" bestFit="1" customWidth="1"/>
    <col min="10" max="10" width="21.7109375" style="1" customWidth="1"/>
    <col min="11" max="11" width="27.28515625" style="1" customWidth="1"/>
    <col min="12" max="16384" width="9.140625" style="1"/>
  </cols>
  <sheetData>
    <row r="1" spans="1:12">
      <c r="K1" s="212" t="s">
        <v>1421</v>
      </c>
      <c r="L1" s="2"/>
    </row>
    <row r="2" spans="1:12">
      <c r="A2" s="791" t="s">
        <v>18</v>
      </c>
      <c r="B2" s="791"/>
      <c r="C2" s="812" t="s">
        <v>974</v>
      </c>
      <c r="D2" s="812"/>
      <c r="E2" s="812"/>
      <c r="F2" s="213"/>
      <c r="G2" s="213"/>
      <c r="H2" s="213"/>
      <c r="I2" s="213"/>
      <c r="J2" s="213"/>
      <c r="K2" s="213"/>
    </row>
    <row r="3" spans="1:12">
      <c r="A3" s="789" t="s">
        <v>20</v>
      </c>
      <c r="B3" s="790"/>
      <c r="C3" s="812" t="s">
        <v>974</v>
      </c>
      <c r="D3" s="812"/>
      <c r="E3" s="812"/>
      <c r="F3" s="213"/>
      <c r="G3" s="213"/>
      <c r="H3" s="213"/>
      <c r="I3" s="213"/>
      <c r="J3" s="213"/>
      <c r="K3" s="209"/>
    </row>
    <row r="4" spans="1:12">
      <c r="A4" s="791" t="s">
        <v>21</v>
      </c>
      <c r="B4" s="791"/>
      <c r="C4" s="813" t="s">
        <v>12</v>
      </c>
      <c r="D4" s="813"/>
      <c r="E4" s="813"/>
      <c r="F4" s="213"/>
      <c r="G4" s="213"/>
      <c r="H4" s="213"/>
      <c r="I4" s="213"/>
      <c r="J4" s="213"/>
      <c r="K4" s="213"/>
    </row>
    <row r="5" spans="1:12">
      <c r="A5" s="808"/>
      <c r="B5" s="808"/>
      <c r="C5" s="808"/>
      <c r="D5" s="808"/>
      <c r="E5" s="808"/>
      <c r="F5" s="808"/>
      <c r="G5" s="808"/>
      <c r="H5" s="808"/>
      <c r="I5" s="808"/>
      <c r="J5" s="808"/>
      <c r="K5" s="808"/>
    </row>
    <row r="6" spans="1:12">
      <c r="A6" s="886" t="s">
        <v>1012</v>
      </c>
      <c r="B6" s="886"/>
      <c r="C6" s="886"/>
      <c r="D6" s="886"/>
      <c r="E6" s="886"/>
      <c r="F6" s="886"/>
      <c r="G6" s="886"/>
      <c r="H6" s="886"/>
      <c r="I6" s="886"/>
      <c r="J6" s="886"/>
      <c r="K6" s="886"/>
    </row>
    <row r="7" spans="1:12">
      <c r="A7" s="3"/>
      <c r="B7" s="3"/>
      <c r="C7" s="3"/>
      <c r="D7" s="3"/>
      <c r="E7" s="3"/>
      <c r="F7" s="3"/>
      <c r="G7" s="3"/>
      <c r="H7" s="3"/>
      <c r="I7" s="3"/>
      <c r="J7" s="3"/>
      <c r="K7" s="4" t="s">
        <v>13</v>
      </c>
      <c r="L7" s="2"/>
    </row>
    <row r="8" spans="1:12" s="5" customFormat="1">
      <c r="A8" s="796" t="s">
        <v>24</v>
      </c>
      <c r="B8" s="796" t="s">
        <v>25</v>
      </c>
      <c r="C8" s="796" t="s">
        <v>26</v>
      </c>
      <c r="D8" s="810" t="s">
        <v>27</v>
      </c>
      <c r="E8" s="796" t="s">
        <v>28</v>
      </c>
      <c r="F8" s="796" t="s">
        <v>29</v>
      </c>
      <c r="G8" s="798" t="s">
        <v>30</v>
      </c>
      <c r="H8" s="799"/>
      <c r="I8" s="799"/>
      <c r="J8" s="800"/>
      <c r="K8" s="796" t="s">
        <v>1325</v>
      </c>
    </row>
    <row r="9" spans="1:12" s="5" customFormat="1">
      <c r="A9" s="797"/>
      <c r="B9" s="797"/>
      <c r="C9" s="797"/>
      <c r="D9" s="811"/>
      <c r="E9" s="797"/>
      <c r="F9" s="797"/>
      <c r="G9" s="6">
        <v>2017</v>
      </c>
      <c r="H9" s="6">
        <v>2018</v>
      </c>
      <c r="I9" s="6">
        <v>2019</v>
      </c>
      <c r="J9" s="6">
        <v>2020</v>
      </c>
      <c r="K9" s="797"/>
    </row>
    <row r="10" spans="1:12" s="13" customFormat="1">
      <c r="A10" s="17">
        <v>1</v>
      </c>
      <c r="B10" s="25">
        <v>2</v>
      </c>
      <c r="C10" s="25">
        <v>3</v>
      </c>
      <c r="D10" s="17">
        <v>4</v>
      </c>
      <c r="E10" s="25">
        <v>5</v>
      </c>
      <c r="F10" s="151" t="s">
        <v>32</v>
      </c>
      <c r="G10" s="151">
        <v>7</v>
      </c>
      <c r="H10" s="151">
        <v>8</v>
      </c>
      <c r="I10" s="151">
        <v>9</v>
      </c>
      <c r="J10" s="151">
        <v>10</v>
      </c>
      <c r="K10" s="25">
        <v>11</v>
      </c>
    </row>
    <row r="11" spans="1:12">
      <c r="A11" s="124" t="s">
        <v>33</v>
      </c>
      <c r="B11" s="125" t="s">
        <v>67</v>
      </c>
      <c r="C11" s="127" t="s">
        <v>1013</v>
      </c>
      <c r="D11" s="127">
        <v>1</v>
      </c>
      <c r="E11" s="423">
        <v>10000</v>
      </c>
      <c r="F11" s="396">
        <f>D11*E11</f>
        <v>10000</v>
      </c>
      <c r="G11" s="396"/>
      <c r="H11" s="396"/>
      <c r="I11" s="396"/>
      <c r="J11" s="423">
        <v>10000</v>
      </c>
      <c r="K11" s="210"/>
    </row>
    <row r="12" spans="1:12">
      <c r="A12" s="124" t="s">
        <v>34</v>
      </c>
      <c r="B12" s="125" t="s">
        <v>822</v>
      </c>
      <c r="C12" s="127" t="s">
        <v>1013</v>
      </c>
      <c r="D12" s="127">
        <v>1</v>
      </c>
      <c r="E12" s="423">
        <v>5800</v>
      </c>
      <c r="F12" s="396">
        <f t="shared" ref="F12:F18" si="0">D12*E12</f>
        <v>5800</v>
      </c>
      <c r="G12" s="396"/>
      <c r="H12" s="396"/>
      <c r="I12" s="396"/>
      <c r="J12" s="423">
        <v>5800</v>
      </c>
      <c r="K12" s="210"/>
    </row>
    <row r="13" spans="1:12" ht="31.5">
      <c r="A13" s="124" t="s">
        <v>36</v>
      </c>
      <c r="B13" s="125" t="s">
        <v>1014</v>
      </c>
      <c r="C13" s="127" t="s">
        <v>1013</v>
      </c>
      <c r="D13" s="127">
        <v>1</v>
      </c>
      <c r="E13" s="423">
        <v>5000</v>
      </c>
      <c r="F13" s="396">
        <f t="shared" si="0"/>
        <v>5000</v>
      </c>
      <c r="G13" s="396"/>
      <c r="H13" s="396"/>
      <c r="I13" s="396"/>
      <c r="J13" s="423">
        <v>5000</v>
      </c>
      <c r="K13" s="127"/>
    </row>
    <row r="14" spans="1:12">
      <c r="A14" s="124" t="s">
        <v>38</v>
      </c>
      <c r="B14" s="125" t="s">
        <v>832</v>
      </c>
      <c r="C14" s="127" t="s">
        <v>1013</v>
      </c>
      <c r="D14" s="127">
        <v>1</v>
      </c>
      <c r="E14" s="423">
        <v>5000</v>
      </c>
      <c r="F14" s="396">
        <f t="shared" si="0"/>
        <v>5000</v>
      </c>
      <c r="G14" s="396"/>
      <c r="H14" s="396"/>
      <c r="I14" s="396"/>
      <c r="J14" s="423">
        <v>5000</v>
      </c>
      <c r="K14" s="127"/>
    </row>
    <row r="15" spans="1:12">
      <c r="A15" s="124" t="s">
        <v>39</v>
      </c>
      <c r="B15" s="125" t="s">
        <v>676</v>
      </c>
      <c r="C15" s="127" t="s">
        <v>1013</v>
      </c>
      <c r="D15" s="127">
        <v>1</v>
      </c>
      <c r="E15" s="423">
        <v>5450</v>
      </c>
      <c r="F15" s="396">
        <f t="shared" si="0"/>
        <v>5450</v>
      </c>
      <c r="G15" s="396"/>
      <c r="H15" s="396"/>
      <c r="I15" s="396"/>
      <c r="J15" s="423">
        <v>5450</v>
      </c>
      <c r="K15" s="210"/>
    </row>
    <row r="16" spans="1:12" ht="31.5">
      <c r="A16" s="124" t="s">
        <v>40</v>
      </c>
      <c r="B16" s="125" t="s">
        <v>1015</v>
      </c>
      <c r="C16" s="127"/>
      <c r="D16" s="127">
        <v>1</v>
      </c>
      <c r="E16" s="423">
        <v>3750</v>
      </c>
      <c r="F16" s="396">
        <f t="shared" si="0"/>
        <v>3750</v>
      </c>
      <c r="G16" s="396"/>
      <c r="H16" s="396"/>
      <c r="I16" s="396"/>
      <c r="J16" s="423">
        <v>3750</v>
      </c>
      <c r="K16" s="210"/>
    </row>
    <row r="17" spans="1:11">
      <c r="A17" s="124" t="s">
        <v>62</v>
      </c>
      <c r="B17" s="125" t="s">
        <v>826</v>
      </c>
      <c r="C17" s="127" t="s">
        <v>1016</v>
      </c>
      <c r="D17" s="127">
        <v>60</v>
      </c>
      <c r="E17" s="423">
        <v>150</v>
      </c>
      <c r="F17" s="396">
        <f t="shared" si="0"/>
        <v>9000</v>
      </c>
      <c r="G17" s="396"/>
      <c r="H17" s="396"/>
      <c r="I17" s="396"/>
      <c r="J17" s="423">
        <v>9000</v>
      </c>
      <c r="K17" s="127"/>
    </row>
    <row r="18" spans="1:11">
      <c r="A18" s="124" t="s">
        <v>63</v>
      </c>
      <c r="B18" s="125" t="s">
        <v>1017</v>
      </c>
      <c r="C18" s="127" t="s">
        <v>1016</v>
      </c>
      <c r="D18" s="28">
        <v>1</v>
      </c>
      <c r="E18" s="424">
        <v>16000</v>
      </c>
      <c r="F18" s="141">
        <f t="shared" si="0"/>
        <v>16000</v>
      </c>
      <c r="G18" s="141"/>
      <c r="H18" s="141"/>
      <c r="I18" s="141"/>
      <c r="J18" s="424">
        <v>16000</v>
      </c>
      <c r="K18" s="127"/>
    </row>
    <row r="19" spans="1:11">
      <c r="A19" s="126"/>
      <c r="B19" s="793" t="s">
        <v>41</v>
      </c>
      <c r="C19" s="793"/>
      <c r="D19" s="793"/>
      <c r="E19" s="793"/>
      <c r="F19" s="7">
        <f>SUM(F11:F18)</f>
        <v>60000</v>
      </c>
      <c r="G19" s="7">
        <f>SUM(G11:G18)</f>
        <v>0</v>
      </c>
      <c r="H19" s="7">
        <f>SUM(H11:H18)</f>
        <v>0</v>
      </c>
      <c r="I19" s="7"/>
      <c r="J19" s="7">
        <f>SUM(J11:J18)</f>
        <v>60000</v>
      </c>
      <c r="K19" s="126"/>
    </row>
  </sheetData>
  <mergeCells count="17">
    <mergeCell ref="A2:B2"/>
    <mergeCell ref="C2:E2"/>
    <mergeCell ref="A3:B3"/>
    <mergeCell ref="C3:E3"/>
    <mergeCell ref="A4:B4"/>
    <mergeCell ref="C4:E4"/>
    <mergeCell ref="B19:E19"/>
    <mergeCell ref="A5:K5"/>
    <mergeCell ref="A6:K6"/>
    <mergeCell ref="A8:A9"/>
    <mergeCell ref="B8:B9"/>
    <mergeCell ref="C8:C9"/>
    <mergeCell ref="D8:D9"/>
    <mergeCell ref="E8:E9"/>
    <mergeCell ref="F8:F9"/>
    <mergeCell ref="G8:J8"/>
    <mergeCell ref="K8:K9"/>
  </mergeCells>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J13"/>
  <sheetViews>
    <sheetView workbookViewId="0">
      <selection activeCell="I23" sqref="I23"/>
    </sheetView>
  </sheetViews>
  <sheetFormatPr defaultRowHeight="15.75"/>
  <cols>
    <col min="1" max="1" width="5" style="1" customWidth="1"/>
    <col min="2" max="2" width="38.28515625" style="1" customWidth="1"/>
    <col min="3" max="3" width="47.28515625" style="1" customWidth="1"/>
    <col min="4" max="4" width="9.85546875" style="1" customWidth="1"/>
    <col min="5" max="5" width="15.140625" style="1" customWidth="1"/>
    <col min="6" max="6" width="13.7109375" style="1" customWidth="1"/>
    <col min="7" max="7" width="5.5703125" style="1" bestFit="1" customWidth="1"/>
    <col min="8" max="8" width="9.85546875" style="1" bestFit="1" customWidth="1"/>
    <col min="9" max="9" width="5.5703125" style="1" bestFit="1" customWidth="1"/>
    <col min="10" max="10" width="31.140625" style="1" customWidth="1"/>
    <col min="11" max="16384" width="9.140625" style="1"/>
  </cols>
  <sheetData>
    <row r="2" spans="1:10">
      <c r="A2" s="286"/>
      <c r="B2" s="286"/>
      <c r="C2" s="286"/>
      <c r="D2" s="286"/>
      <c r="E2" s="286"/>
      <c r="F2" s="286"/>
      <c r="G2" s="286"/>
      <c r="H2" s="286"/>
      <c r="I2" s="286"/>
      <c r="J2" s="476" t="s">
        <v>1461</v>
      </c>
    </row>
    <row r="3" spans="1:10">
      <c r="A3" s="803" t="s">
        <v>18</v>
      </c>
      <c r="B3" s="803"/>
      <c r="C3" s="804" t="s">
        <v>1</v>
      </c>
      <c r="D3" s="804"/>
      <c r="E3" s="804"/>
      <c r="F3" s="287"/>
      <c r="G3" s="287"/>
      <c r="H3" s="287"/>
      <c r="I3" s="287"/>
      <c r="J3" s="287"/>
    </row>
    <row r="4" spans="1:10">
      <c r="A4" s="805" t="s">
        <v>20</v>
      </c>
      <c r="B4" s="806"/>
      <c r="C4" s="804" t="s">
        <v>1</v>
      </c>
      <c r="D4" s="804"/>
      <c r="E4" s="804"/>
      <c r="F4" s="287"/>
      <c r="G4" s="287"/>
      <c r="H4" s="287"/>
      <c r="I4" s="287"/>
      <c r="J4" s="209"/>
    </row>
    <row r="5" spans="1:10">
      <c r="A5" s="803" t="s">
        <v>21</v>
      </c>
      <c r="B5" s="803"/>
      <c r="C5" s="807" t="s">
        <v>1</v>
      </c>
      <c r="D5" s="807"/>
      <c r="E5" s="807"/>
      <c r="F5" s="287"/>
      <c r="G5" s="287"/>
      <c r="H5" s="287"/>
      <c r="I5" s="287"/>
      <c r="J5" s="287"/>
    </row>
    <row r="6" spans="1:10">
      <c r="A6" s="808" t="s">
        <v>65</v>
      </c>
      <c r="B6" s="808"/>
      <c r="C6" s="808"/>
      <c r="D6" s="808"/>
      <c r="E6" s="808"/>
      <c r="F6" s="808"/>
      <c r="G6" s="808"/>
      <c r="H6" s="808"/>
      <c r="I6" s="808"/>
      <c r="J6" s="808"/>
    </row>
    <row r="7" spans="1:10">
      <c r="A7" s="809" t="s">
        <v>23</v>
      </c>
      <c r="B7" s="809"/>
      <c r="C7" s="809"/>
      <c r="D7" s="809"/>
      <c r="E7" s="809"/>
      <c r="F7" s="809"/>
      <c r="G7" s="809"/>
      <c r="H7" s="809"/>
      <c r="I7" s="809"/>
      <c r="J7" s="809"/>
    </row>
    <row r="8" spans="1:10">
      <c r="A8" s="3"/>
      <c r="B8" s="3"/>
      <c r="C8" s="3"/>
      <c r="D8" s="3"/>
      <c r="E8" s="3"/>
      <c r="F8" s="3"/>
      <c r="G8" s="3"/>
      <c r="H8" s="3"/>
      <c r="I8" s="3"/>
      <c r="J8" s="4" t="s">
        <v>13</v>
      </c>
    </row>
    <row r="9" spans="1:10">
      <c r="A9" s="796" t="s">
        <v>24</v>
      </c>
      <c r="B9" s="796" t="s">
        <v>25</v>
      </c>
      <c r="C9" s="796" t="s">
        <v>26</v>
      </c>
      <c r="D9" s="810" t="s">
        <v>27</v>
      </c>
      <c r="E9" s="796" t="s">
        <v>28</v>
      </c>
      <c r="F9" s="796" t="s">
        <v>29</v>
      </c>
      <c r="G9" s="798" t="s">
        <v>30</v>
      </c>
      <c r="H9" s="799"/>
      <c r="I9" s="800"/>
      <c r="J9" s="796" t="s">
        <v>1325</v>
      </c>
    </row>
    <row r="10" spans="1:10">
      <c r="A10" s="797"/>
      <c r="B10" s="797"/>
      <c r="C10" s="797"/>
      <c r="D10" s="811"/>
      <c r="E10" s="797"/>
      <c r="F10" s="797"/>
      <c r="G10" s="470">
        <v>2107</v>
      </c>
      <c r="H10" s="470">
        <v>2018</v>
      </c>
      <c r="I10" s="470">
        <v>2019</v>
      </c>
      <c r="J10" s="797"/>
    </row>
    <row r="11" spans="1:10">
      <c r="A11" s="477">
        <v>1</v>
      </c>
      <c r="B11" s="478">
        <v>2</v>
      </c>
      <c r="C11" s="478">
        <v>3</v>
      </c>
      <c r="D11" s="477">
        <v>4</v>
      </c>
      <c r="E11" s="478">
        <v>5</v>
      </c>
      <c r="F11" s="479" t="s">
        <v>32</v>
      </c>
      <c r="G11" s="479">
        <v>7</v>
      </c>
      <c r="H11" s="479">
        <v>8</v>
      </c>
      <c r="I11" s="479">
        <v>9</v>
      </c>
      <c r="J11" s="478">
        <v>10</v>
      </c>
    </row>
    <row r="12" spans="1:10" ht="31.5">
      <c r="A12" s="480" t="s">
        <v>1462</v>
      </c>
      <c r="B12" s="481" t="s">
        <v>1463</v>
      </c>
      <c r="C12" s="482" t="s">
        <v>1464</v>
      </c>
      <c r="D12" s="483">
        <v>1</v>
      </c>
      <c r="E12" s="484">
        <v>299995.3</v>
      </c>
      <c r="F12" s="485">
        <v>299995.3</v>
      </c>
      <c r="G12" s="486">
        <v>0</v>
      </c>
      <c r="H12" s="487">
        <v>300000</v>
      </c>
      <c r="I12" s="486">
        <v>0</v>
      </c>
      <c r="J12" s="483">
        <v>2231</v>
      </c>
    </row>
    <row r="13" spans="1:10">
      <c r="A13" s="488"/>
      <c r="B13" s="793"/>
      <c r="C13" s="793"/>
      <c r="D13" s="793"/>
      <c r="E13" s="793"/>
      <c r="F13" s="489">
        <f>SUM(F12:F12)</f>
        <v>299995.3</v>
      </c>
      <c r="G13" s="490">
        <v>0</v>
      </c>
      <c r="H13" s="491">
        <f>SUM(H12:H12)</f>
        <v>300000</v>
      </c>
      <c r="I13" s="490">
        <v>0</v>
      </c>
      <c r="J13" s="492"/>
    </row>
  </sheetData>
  <mergeCells count="17">
    <mergeCell ref="B13:E13"/>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2"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K36"/>
  <sheetViews>
    <sheetView workbookViewId="0">
      <selection activeCell="B22" sqref="B22"/>
    </sheetView>
  </sheetViews>
  <sheetFormatPr defaultRowHeight="15.75"/>
  <cols>
    <col min="1" max="1" width="5" style="1" customWidth="1"/>
    <col min="2" max="2" width="38.7109375" style="1" customWidth="1"/>
    <col min="3" max="3" width="14.85546875" style="1" customWidth="1"/>
    <col min="4" max="4" width="17.28515625" style="1" customWidth="1"/>
    <col min="5" max="5" width="15.140625" style="1" customWidth="1"/>
    <col min="6" max="9" width="14.42578125" style="1" customWidth="1"/>
    <col min="10" max="10" width="23.140625" style="1" customWidth="1"/>
    <col min="11" max="16384" width="9.140625" style="1"/>
  </cols>
  <sheetData>
    <row r="1" spans="1:11">
      <c r="J1" s="212" t="s">
        <v>1420</v>
      </c>
      <c r="K1" s="2"/>
    </row>
    <row r="2" spans="1:11">
      <c r="A2" s="791" t="s">
        <v>18</v>
      </c>
      <c r="B2" s="791"/>
      <c r="C2" s="791" t="s">
        <v>1273</v>
      </c>
      <c r="D2" s="791"/>
      <c r="E2" s="791"/>
      <c r="F2" s="213"/>
      <c r="G2" s="213"/>
      <c r="H2" s="213"/>
      <c r="I2" s="213"/>
      <c r="J2" s="213"/>
    </row>
    <row r="3" spans="1:11">
      <c r="A3" s="789" t="s">
        <v>20</v>
      </c>
      <c r="B3" s="790"/>
      <c r="C3" s="791" t="s">
        <v>1273</v>
      </c>
      <c r="D3" s="791"/>
      <c r="E3" s="791"/>
      <c r="F3" s="213"/>
      <c r="G3" s="213"/>
      <c r="H3" s="213"/>
      <c r="I3" s="213"/>
      <c r="J3" s="209"/>
    </row>
    <row r="4" spans="1:11">
      <c r="A4" s="791" t="s">
        <v>21</v>
      </c>
      <c r="B4" s="791"/>
      <c r="C4" s="792" t="s">
        <v>12</v>
      </c>
      <c r="D4" s="792"/>
      <c r="E4" s="792"/>
      <c r="F4" s="213"/>
      <c r="G4" s="213"/>
      <c r="H4" s="213"/>
      <c r="I4" s="213"/>
      <c r="J4" s="213"/>
    </row>
    <row r="5" spans="1:11">
      <c r="A5" s="808"/>
      <c r="B5" s="808"/>
      <c r="C5" s="808"/>
      <c r="D5" s="808"/>
      <c r="E5" s="808"/>
      <c r="F5" s="808"/>
      <c r="G5" s="808"/>
      <c r="H5" s="808"/>
      <c r="I5" s="808"/>
      <c r="J5" s="808"/>
    </row>
    <row r="6" spans="1:11">
      <c r="A6" s="886" t="s">
        <v>1274</v>
      </c>
      <c r="B6" s="886"/>
      <c r="C6" s="886"/>
      <c r="D6" s="886"/>
      <c r="E6" s="886"/>
      <c r="F6" s="886"/>
      <c r="G6" s="886"/>
      <c r="H6" s="886"/>
      <c r="I6" s="886"/>
      <c r="J6" s="886"/>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2107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s="13" customFormat="1">
      <c r="A11" s="17"/>
      <c r="B11" s="190" t="s">
        <v>1194</v>
      </c>
      <c r="C11" s="25"/>
      <c r="D11" s="17"/>
      <c r="E11" s="25"/>
      <c r="F11" s="151"/>
      <c r="G11" s="151"/>
      <c r="H11" s="151"/>
      <c r="I11" s="151"/>
      <c r="J11" s="25"/>
    </row>
    <row r="12" spans="1:11" s="13" customFormat="1">
      <c r="A12" s="17">
        <v>1</v>
      </c>
      <c r="B12" s="191" t="s">
        <v>1275</v>
      </c>
      <c r="C12" s="25" t="s">
        <v>1276</v>
      </c>
      <c r="D12" s="17">
        <v>10</v>
      </c>
      <c r="E12" s="25">
        <v>700</v>
      </c>
      <c r="F12" s="192">
        <f>SUM(D12*E12)</f>
        <v>7000</v>
      </c>
      <c r="G12" s="17"/>
      <c r="H12" s="193">
        <f t="shared" ref="H12:H33" si="0">SUM(F12)</f>
        <v>7000</v>
      </c>
      <c r="I12" s="151"/>
      <c r="J12" s="194">
        <v>1150</v>
      </c>
    </row>
    <row r="13" spans="1:11" s="13" customFormat="1">
      <c r="A13" s="17">
        <f>SUM(A12+1)</f>
        <v>2</v>
      </c>
      <c r="B13" s="195" t="s">
        <v>1277</v>
      </c>
      <c r="C13" s="25" t="s">
        <v>1276</v>
      </c>
      <c r="D13" s="17">
        <v>10</v>
      </c>
      <c r="E13" s="25">
        <v>350</v>
      </c>
      <c r="F13" s="192">
        <f t="shared" ref="F13:F23" si="1">SUM(D13*E13)</f>
        <v>3500</v>
      </c>
      <c r="G13" s="17"/>
      <c r="H13" s="193">
        <f t="shared" si="0"/>
        <v>3500</v>
      </c>
      <c r="I13" s="151"/>
      <c r="J13" s="194">
        <v>1150</v>
      </c>
    </row>
    <row r="14" spans="1:11" s="13" customFormat="1">
      <c r="A14" s="17">
        <f t="shared" ref="A14:A33" si="2">SUM(A13+1)</f>
        <v>3</v>
      </c>
      <c r="B14" s="195" t="s">
        <v>1278</v>
      </c>
      <c r="C14" s="25" t="s">
        <v>1276</v>
      </c>
      <c r="D14" s="17">
        <v>1</v>
      </c>
      <c r="E14" s="25">
        <v>700</v>
      </c>
      <c r="F14" s="192">
        <f t="shared" si="1"/>
        <v>700</v>
      </c>
      <c r="G14" s="17"/>
      <c r="H14" s="193">
        <f t="shared" si="0"/>
        <v>700</v>
      </c>
      <c r="I14" s="151"/>
      <c r="J14" s="194">
        <v>1150</v>
      </c>
    </row>
    <row r="15" spans="1:11" s="13" customFormat="1">
      <c r="A15" s="17">
        <f t="shared" si="2"/>
        <v>4</v>
      </c>
      <c r="B15" s="195" t="s">
        <v>823</v>
      </c>
      <c r="C15" s="25" t="s">
        <v>1276</v>
      </c>
      <c r="D15" s="17">
        <v>1</v>
      </c>
      <c r="E15" s="25">
        <v>500</v>
      </c>
      <c r="F15" s="192">
        <f t="shared" si="1"/>
        <v>500</v>
      </c>
      <c r="G15" s="17"/>
      <c r="H15" s="193">
        <f t="shared" si="0"/>
        <v>500</v>
      </c>
      <c r="I15" s="151"/>
      <c r="J15" s="194">
        <v>1150</v>
      </c>
    </row>
    <row r="16" spans="1:11" s="13" customFormat="1">
      <c r="A16" s="17">
        <f t="shared" si="2"/>
        <v>5</v>
      </c>
      <c r="B16" s="195" t="s">
        <v>936</v>
      </c>
      <c r="C16" s="25" t="s">
        <v>1276</v>
      </c>
      <c r="D16" s="17">
        <v>1</v>
      </c>
      <c r="E16" s="25">
        <v>500</v>
      </c>
      <c r="F16" s="192">
        <f t="shared" si="1"/>
        <v>500</v>
      </c>
      <c r="G16" s="17"/>
      <c r="H16" s="193">
        <f t="shared" si="0"/>
        <v>500</v>
      </c>
      <c r="I16" s="151"/>
      <c r="J16" s="194">
        <v>1150</v>
      </c>
    </row>
    <row r="17" spans="1:10" s="13" customFormat="1">
      <c r="A17" s="17">
        <f t="shared" si="2"/>
        <v>6</v>
      </c>
      <c r="B17" s="195" t="s">
        <v>1279</v>
      </c>
      <c r="C17" s="25" t="s">
        <v>1276</v>
      </c>
      <c r="D17" s="17">
        <v>5</v>
      </c>
      <c r="E17" s="25">
        <v>700</v>
      </c>
      <c r="F17" s="192">
        <f t="shared" si="1"/>
        <v>3500</v>
      </c>
      <c r="G17" s="17"/>
      <c r="H17" s="193">
        <f t="shared" si="0"/>
        <v>3500</v>
      </c>
      <c r="I17" s="151"/>
      <c r="J17" s="194">
        <v>1150</v>
      </c>
    </row>
    <row r="18" spans="1:10" s="13" customFormat="1">
      <c r="A18" s="17">
        <f t="shared" si="2"/>
        <v>7</v>
      </c>
      <c r="B18" s="195" t="s">
        <v>1280</v>
      </c>
      <c r="C18" s="25" t="s">
        <v>1276</v>
      </c>
      <c r="D18" s="17">
        <v>1</v>
      </c>
      <c r="E18" s="25">
        <v>450</v>
      </c>
      <c r="F18" s="192">
        <f t="shared" si="1"/>
        <v>450</v>
      </c>
      <c r="G18" s="17"/>
      <c r="H18" s="193">
        <f t="shared" si="0"/>
        <v>450</v>
      </c>
      <c r="I18" s="151"/>
      <c r="J18" s="194">
        <v>1150</v>
      </c>
    </row>
    <row r="19" spans="1:10" s="13" customFormat="1">
      <c r="A19" s="17"/>
      <c r="B19" s="190" t="s">
        <v>1281</v>
      </c>
      <c r="C19" s="25"/>
      <c r="D19" s="17"/>
      <c r="E19" s="25"/>
      <c r="F19" s="192"/>
      <c r="G19" s="17"/>
      <c r="H19" s="193">
        <f t="shared" si="0"/>
        <v>0</v>
      </c>
      <c r="I19" s="151"/>
      <c r="J19" s="194"/>
    </row>
    <row r="20" spans="1:10" s="13" customFormat="1">
      <c r="A20" s="17">
        <f>SUM(A18+1)</f>
        <v>8</v>
      </c>
      <c r="B20" s="191" t="s">
        <v>1282</v>
      </c>
      <c r="C20" s="25" t="s">
        <v>1276</v>
      </c>
      <c r="D20" s="17">
        <v>1</v>
      </c>
      <c r="E20" s="25">
        <v>2940</v>
      </c>
      <c r="F20" s="192">
        <f t="shared" si="1"/>
        <v>2940</v>
      </c>
      <c r="G20" s="17"/>
      <c r="H20" s="193">
        <f t="shared" si="0"/>
        <v>2940</v>
      </c>
      <c r="I20" s="151"/>
      <c r="J20" s="194">
        <v>1150</v>
      </c>
    </row>
    <row r="21" spans="1:10" s="13" customFormat="1">
      <c r="A21" s="17">
        <f t="shared" si="2"/>
        <v>9</v>
      </c>
      <c r="B21" s="196" t="s">
        <v>66</v>
      </c>
      <c r="C21" s="25" t="s">
        <v>1276</v>
      </c>
      <c r="D21" s="17">
        <v>1</v>
      </c>
      <c r="E21" s="25">
        <v>700</v>
      </c>
      <c r="F21" s="192">
        <f t="shared" si="1"/>
        <v>700</v>
      </c>
      <c r="G21" s="17"/>
      <c r="H21" s="193">
        <f t="shared" si="0"/>
        <v>700</v>
      </c>
      <c r="I21" s="151"/>
      <c r="J21" s="194">
        <v>1150</v>
      </c>
    </row>
    <row r="22" spans="1:10" s="13" customFormat="1">
      <c r="A22" s="17">
        <f t="shared" si="2"/>
        <v>10</v>
      </c>
      <c r="B22" s="196" t="s">
        <v>1283</v>
      </c>
      <c r="C22" s="25" t="s">
        <v>1276</v>
      </c>
      <c r="D22" s="17">
        <v>1</v>
      </c>
      <c r="E22" s="25">
        <v>500</v>
      </c>
      <c r="F22" s="192">
        <f t="shared" si="1"/>
        <v>500</v>
      </c>
      <c r="G22" s="17"/>
      <c r="H22" s="193">
        <f t="shared" si="0"/>
        <v>500</v>
      </c>
      <c r="I22" s="151"/>
      <c r="J22" s="194">
        <v>1150</v>
      </c>
    </row>
    <row r="23" spans="1:10">
      <c r="A23" s="17">
        <f t="shared" si="2"/>
        <v>11</v>
      </c>
      <c r="B23" s="196" t="s">
        <v>1284</v>
      </c>
      <c r="C23" s="25" t="s">
        <v>1276</v>
      </c>
      <c r="D23" s="22">
        <v>1</v>
      </c>
      <c r="E23" s="22">
        <v>350</v>
      </c>
      <c r="F23" s="192">
        <f t="shared" si="1"/>
        <v>350</v>
      </c>
      <c r="G23" s="127"/>
      <c r="H23" s="193">
        <f t="shared" si="0"/>
        <v>350</v>
      </c>
      <c r="I23" s="197"/>
      <c r="J23" s="194">
        <v>1150</v>
      </c>
    </row>
    <row r="24" spans="1:10" ht="31.5">
      <c r="A24" s="17">
        <f t="shared" si="2"/>
        <v>12</v>
      </c>
      <c r="B24" s="198" t="s">
        <v>1285</v>
      </c>
      <c r="C24" s="199" t="s">
        <v>1286</v>
      </c>
      <c r="D24" s="199">
        <v>0.2359</v>
      </c>
      <c r="E24" s="200">
        <f>SUM(F20:F23)</f>
        <v>4490</v>
      </c>
      <c r="F24" s="201">
        <f>D24*E24</f>
        <v>1059.19</v>
      </c>
      <c r="G24" s="127"/>
      <c r="H24" s="202">
        <f t="shared" si="0"/>
        <v>1059.19</v>
      </c>
      <c r="I24" s="197"/>
      <c r="J24" s="203">
        <v>1210</v>
      </c>
    </row>
    <row r="25" spans="1:10">
      <c r="A25" s="17"/>
      <c r="B25" s="894" t="s">
        <v>1023</v>
      </c>
      <c r="C25" s="895"/>
      <c r="D25" s="22"/>
      <c r="E25" s="22"/>
      <c r="F25" s="204">
        <f>D25*E25</f>
        <v>0</v>
      </c>
      <c r="G25" s="127"/>
      <c r="H25" s="193">
        <f t="shared" si="0"/>
        <v>0</v>
      </c>
      <c r="I25" s="197"/>
      <c r="J25" s="203"/>
    </row>
    <row r="26" spans="1:10">
      <c r="A26" s="17">
        <f>SUM(A24+1)</f>
        <v>13</v>
      </c>
      <c r="B26" s="205" t="s">
        <v>1287</v>
      </c>
      <c r="C26" s="225" t="s">
        <v>1288</v>
      </c>
      <c r="D26" s="22">
        <v>1</v>
      </c>
      <c r="E26" s="22">
        <v>1000</v>
      </c>
      <c r="F26" s="192">
        <f t="shared" ref="F26:F33" si="3">SUM(D26*E26)</f>
        <v>1000</v>
      </c>
      <c r="G26" s="127"/>
      <c r="H26" s="193">
        <f t="shared" si="0"/>
        <v>1000</v>
      </c>
      <c r="I26" s="197"/>
      <c r="J26" s="203">
        <v>2231</v>
      </c>
    </row>
    <row r="27" spans="1:10">
      <c r="A27" s="17">
        <f t="shared" si="2"/>
        <v>14</v>
      </c>
      <c r="B27" s="205" t="s">
        <v>1289</v>
      </c>
      <c r="C27" s="225" t="s">
        <v>1288</v>
      </c>
      <c r="D27" s="22">
        <v>1</v>
      </c>
      <c r="E27" s="22">
        <v>900</v>
      </c>
      <c r="F27" s="192">
        <f t="shared" si="3"/>
        <v>900</v>
      </c>
      <c r="G27" s="127"/>
      <c r="H27" s="193">
        <f t="shared" si="0"/>
        <v>900</v>
      </c>
      <c r="I27" s="197"/>
      <c r="J27" s="203">
        <v>2279</v>
      </c>
    </row>
    <row r="28" spans="1:10">
      <c r="A28" s="17">
        <f t="shared" si="2"/>
        <v>15</v>
      </c>
      <c r="B28" s="205" t="s">
        <v>1290</v>
      </c>
      <c r="C28" s="225" t="s">
        <v>1288</v>
      </c>
      <c r="D28" s="22">
        <v>1</v>
      </c>
      <c r="E28" s="22">
        <v>700</v>
      </c>
      <c r="F28" s="192">
        <f t="shared" si="3"/>
        <v>700</v>
      </c>
      <c r="G28" s="127"/>
      <c r="H28" s="193">
        <f t="shared" si="0"/>
        <v>700</v>
      </c>
      <c r="I28" s="197"/>
      <c r="J28" s="133">
        <v>2279</v>
      </c>
    </row>
    <row r="29" spans="1:10">
      <c r="A29" s="17">
        <f t="shared" si="2"/>
        <v>16</v>
      </c>
      <c r="B29" s="196" t="s">
        <v>840</v>
      </c>
      <c r="C29" s="225" t="s">
        <v>1288</v>
      </c>
      <c r="D29" s="22">
        <v>1</v>
      </c>
      <c r="E29" s="22">
        <v>200</v>
      </c>
      <c r="F29" s="192">
        <f t="shared" si="3"/>
        <v>200</v>
      </c>
      <c r="G29" s="127"/>
      <c r="H29" s="193">
        <f t="shared" si="0"/>
        <v>200</v>
      </c>
      <c r="I29" s="197"/>
      <c r="J29" s="133">
        <v>2231</v>
      </c>
    </row>
    <row r="30" spans="1:10" ht="31.5">
      <c r="A30" s="17">
        <f t="shared" si="2"/>
        <v>17</v>
      </c>
      <c r="B30" s="206" t="s">
        <v>1291</v>
      </c>
      <c r="C30" s="225" t="s">
        <v>1276</v>
      </c>
      <c r="D30" s="22">
        <v>800</v>
      </c>
      <c r="E30" s="22">
        <v>5.5</v>
      </c>
      <c r="F30" s="192">
        <f t="shared" si="3"/>
        <v>4400</v>
      </c>
      <c r="G30" s="127"/>
      <c r="H30" s="193">
        <f t="shared" si="0"/>
        <v>4400</v>
      </c>
      <c r="I30" s="197"/>
      <c r="J30" s="133">
        <v>2231</v>
      </c>
    </row>
    <row r="31" spans="1:10" ht="31.5">
      <c r="A31" s="17">
        <f t="shared" si="2"/>
        <v>18</v>
      </c>
      <c r="B31" s="206" t="s">
        <v>1292</v>
      </c>
      <c r="C31" s="225" t="s">
        <v>1288</v>
      </c>
      <c r="D31" s="22">
        <v>1</v>
      </c>
      <c r="E31" s="22">
        <v>250</v>
      </c>
      <c r="F31" s="192">
        <f t="shared" si="3"/>
        <v>250</v>
      </c>
      <c r="G31" s="127"/>
      <c r="H31" s="193">
        <f t="shared" si="0"/>
        <v>250</v>
      </c>
      <c r="I31" s="197"/>
      <c r="J31" s="133">
        <v>2231</v>
      </c>
    </row>
    <row r="32" spans="1:10">
      <c r="A32" s="17">
        <f t="shared" si="2"/>
        <v>19</v>
      </c>
      <c r="B32" s="206" t="s">
        <v>1293</v>
      </c>
      <c r="C32" s="225" t="s">
        <v>1288</v>
      </c>
      <c r="D32" s="22">
        <v>1</v>
      </c>
      <c r="E32" s="22">
        <v>750</v>
      </c>
      <c r="F32" s="192">
        <f t="shared" si="3"/>
        <v>750</v>
      </c>
      <c r="G32" s="127"/>
      <c r="H32" s="193">
        <f t="shared" si="0"/>
        <v>750</v>
      </c>
      <c r="I32" s="197"/>
      <c r="J32" s="133">
        <v>2239</v>
      </c>
    </row>
    <row r="33" spans="1:10">
      <c r="A33" s="17">
        <f t="shared" si="2"/>
        <v>20</v>
      </c>
      <c r="B33" s="196" t="s">
        <v>1294</v>
      </c>
      <c r="C33" s="225" t="s">
        <v>1288</v>
      </c>
      <c r="D33" s="22">
        <v>1</v>
      </c>
      <c r="E33" s="230">
        <v>100.81</v>
      </c>
      <c r="F33" s="231">
        <f t="shared" si="3"/>
        <v>100.81</v>
      </c>
      <c r="G33" s="232"/>
      <c r="H33" s="233">
        <f t="shared" si="0"/>
        <v>100.81</v>
      </c>
      <c r="I33" s="197"/>
      <c r="J33" s="133">
        <v>2231</v>
      </c>
    </row>
    <row r="34" spans="1:10">
      <c r="A34" s="126"/>
      <c r="B34" s="793" t="s">
        <v>41</v>
      </c>
      <c r="C34" s="793"/>
      <c r="D34" s="793"/>
      <c r="E34" s="793"/>
      <c r="F34" s="207">
        <f>SUM(F12:F33)</f>
        <v>30000</v>
      </c>
      <c r="G34" s="171">
        <f>SUM(G23:G33)</f>
        <v>0</v>
      </c>
      <c r="H34" s="207">
        <f>SUM(H12:H33)</f>
        <v>30000</v>
      </c>
      <c r="I34" s="171">
        <f>SUM(I23:I33)</f>
        <v>0</v>
      </c>
      <c r="J34" s="126"/>
    </row>
    <row r="36" spans="1:10">
      <c r="G36" s="208"/>
    </row>
  </sheetData>
  <mergeCells count="18">
    <mergeCell ref="A2:B2"/>
    <mergeCell ref="C2:E2"/>
    <mergeCell ref="A3:B3"/>
    <mergeCell ref="C3:E3"/>
    <mergeCell ref="A4:B4"/>
    <mergeCell ref="C4:E4"/>
    <mergeCell ref="B25:C25"/>
    <mergeCell ref="B34:E3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6" orientation="landscape" r:id="rId1"/>
</worksheet>
</file>

<file path=xl/worksheets/sheet41.xml><?xml version="1.0" encoding="utf-8"?>
<worksheet xmlns="http://schemas.openxmlformats.org/spreadsheetml/2006/main" xmlns:r="http://schemas.openxmlformats.org/officeDocument/2006/relationships">
  <dimension ref="A1:L41"/>
  <sheetViews>
    <sheetView topLeftCell="A13" workbookViewId="0">
      <selection activeCell="H20" sqref="H20"/>
    </sheetView>
  </sheetViews>
  <sheetFormatPr defaultRowHeight="15"/>
  <cols>
    <col min="2" max="2" width="44" customWidth="1"/>
    <col min="6" max="6" width="20.85546875" bestFit="1" customWidth="1"/>
    <col min="11" max="11" width="16.42578125" customWidth="1"/>
    <col min="12" max="12" width="23" customWidth="1"/>
  </cols>
  <sheetData>
    <row r="1" spans="1:12" ht="15.75">
      <c r="A1" s="1"/>
      <c r="B1" s="1"/>
      <c r="C1" s="1"/>
      <c r="D1" s="1"/>
      <c r="E1" s="1"/>
      <c r="F1" s="1"/>
      <c r="G1" s="1"/>
      <c r="H1" s="1"/>
      <c r="I1" s="1"/>
      <c r="J1" s="1"/>
      <c r="K1" s="1"/>
      <c r="L1" s="212" t="s">
        <v>1419</v>
      </c>
    </row>
    <row r="2" spans="1:12" ht="15.75">
      <c r="A2" s="791" t="s">
        <v>18</v>
      </c>
      <c r="B2" s="791"/>
      <c r="C2" s="791" t="s">
        <v>1273</v>
      </c>
      <c r="D2" s="791"/>
      <c r="E2" s="791"/>
      <c r="F2" s="791"/>
      <c r="G2" s="791"/>
      <c r="H2" s="213"/>
      <c r="I2" s="213"/>
      <c r="J2" s="213"/>
      <c r="K2" s="213"/>
      <c r="L2" s="213"/>
    </row>
    <row r="3" spans="1:12" ht="15.75">
      <c r="A3" s="789" t="s">
        <v>20</v>
      </c>
      <c r="B3" s="790"/>
      <c r="C3" s="791" t="s">
        <v>1273</v>
      </c>
      <c r="D3" s="791"/>
      <c r="E3" s="791"/>
      <c r="F3" s="791"/>
      <c r="G3" s="791"/>
      <c r="H3" s="213"/>
      <c r="I3" s="213"/>
      <c r="J3" s="213"/>
      <c r="K3" s="213"/>
      <c r="L3" s="209"/>
    </row>
    <row r="4" spans="1:12" ht="15.75">
      <c r="A4" s="791" t="s">
        <v>21</v>
      </c>
      <c r="B4" s="791"/>
      <c r="C4" s="792" t="s">
        <v>12</v>
      </c>
      <c r="D4" s="792"/>
      <c r="E4" s="792"/>
      <c r="F4" s="792"/>
      <c r="G4" s="792"/>
      <c r="H4" s="213"/>
      <c r="I4" s="213"/>
      <c r="J4" s="213"/>
      <c r="K4" s="213"/>
      <c r="L4" s="213"/>
    </row>
    <row r="5" spans="1:12" ht="15.75">
      <c r="A5" s="808" t="s">
        <v>1874</v>
      </c>
      <c r="B5" s="808"/>
      <c r="C5" s="808"/>
      <c r="D5" s="808"/>
      <c r="E5" s="808"/>
      <c r="F5" s="808"/>
      <c r="G5" s="808"/>
      <c r="H5" s="808"/>
      <c r="I5" s="808"/>
      <c r="J5" s="808"/>
      <c r="K5" s="808"/>
      <c r="L5" s="808"/>
    </row>
    <row r="6" spans="1:12" ht="15.75">
      <c r="A6" s="795" t="s">
        <v>23</v>
      </c>
      <c r="B6" s="795"/>
      <c r="C6" s="795"/>
      <c r="D6" s="795"/>
      <c r="E6" s="795"/>
      <c r="F6" s="795"/>
      <c r="G6" s="795"/>
      <c r="H6" s="795"/>
      <c r="I6" s="795"/>
      <c r="J6" s="795"/>
      <c r="K6" s="795"/>
      <c r="L6" s="795"/>
    </row>
    <row r="7" spans="1:12" ht="15.75">
      <c r="A7" s="3"/>
      <c r="B7" s="3"/>
      <c r="C7" s="3"/>
      <c r="D7" s="3"/>
      <c r="E7" s="3"/>
      <c r="F7" s="3"/>
      <c r="G7" s="3"/>
      <c r="H7" s="3"/>
      <c r="I7" s="3"/>
      <c r="J7" s="3"/>
      <c r="K7" s="3"/>
      <c r="L7" s="4" t="s">
        <v>13</v>
      </c>
    </row>
    <row r="8" spans="1:12" ht="15.75">
      <c r="A8" s="796" t="s">
        <v>24</v>
      </c>
      <c r="B8" s="796" t="s">
        <v>25</v>
      </c>
      <c r="C8" s="796" t="s">
        <v>26</v>
      </c>
      <c r="D8" s="796" t="s">
        <v>27</v>
      </c>
      <c r="E8" s="796" t="s">
        <v>28</v>
      </c>
      <c r="F8" s="796" t="s">
        <v>29</v>
      </c>
      <c r="G8" s="571"/>
      <c r="H8" s="798" t="s">
        <v>30</v>
      </c>
      <c r="I8" s="799"/>
      <c r="J8" s="800"/>
      <c r="K8" s="572"/>
      <c r="L8" s="796" t="s">
        <v>1325</v>
      </c>
    </row>
    <row r="9" spans="1:12" ht="63">
      <c r="A9" s="797"/>
      <c r="B9" s="797"/>
      <c r="C9" s="797"/>
      <c r="D9" s="797"/>
      <c r="E9" s="797"/>
      <c r="F9" s="797"/>
      <c r="G9" s="568" t="s">
        <v>690</v>
      </c>
      <c r="H9" s="573">
        <v>2017</v>
      </c>
      <c r="I9" s="573">
        <v>2018</v>
      </c>
      <c r="J9" s="573">
        <v>2019</v>
      </c>
      <c r="K9" s="568" t="s">
        <v>691</v>
      </c>
      <c r="L9" s="797"/>
    </row>
    <row r="10" spans="1:12" ht="15.75">
      <c r="A10" s="25">
        <v>1</v>
      </c>
      <c r="B10" s="25">
        <v>2</v>
      </c>
      <c r="C10" s="25">
        <v>3</v>
      </c>
      <c r="D10" s="25">
        <v>4</v>
      </c>
      <c r="E10" s="25">
        <v>5</v>
      </c>
      <c r="F10" s="151" t="s">
        <v>32</v>
      </c>
      <c r="G10" s="151">
        <v>7</v>
      </c>
      <c r="H10" s="151">
        <v>7</v>
      </c>
      <c r="I10" s="151">
        <v>8</v>
      </c>
      <c r="J10" s="151">
        <v>9</v>
      </c>
      <c r="K10" s="151">
        <v>10</v>
      </c>
      <c r="L10" s="25">
        <v>10</v>
      </c>
    </row>
    <row r="11" spans="1:12" ht="15.75">
      <c r="A11" s="316"/>
      <c r="B11" s="896" t="s">
        <v>692</v>
      </c>
      <c r="C11" s="897"/>
      <c r="D11" s="897"/>
      <c r="E11" s="898"/>
      <c r="F11" s="318">
        <f>D11*E11</f>
        <v>0</v>
      </c>
      <c r="G11" s="318"/>
      <c r="H11" s="318"/>
      <c r="I11" s="318"/>
      <c r="J11" s="318"/>
      <c r="K11" s="318"/>
      <c r="L11" s="315"/>
    </row>
    <row r="12" spans="1:12" ht="31.5">
      <c r="A12" s="316" t="s">
        <v>33</v>
      </c>
      <c r="B12" s="125" t="s">
        <v>693</v>
      </c>
      <c r="C12" s="125" t="s">
        <v>694</v>
      </c>
      <c r="D12" s="125">
        <v>6</v>
      </c>
      <c r="E12" s="125">
        <v>250</v>
      </c>
      <c r="F12" s="319">
        <f t="shared" ref="F12:F40" si="0">D12*E12</f>
        <v>1500</v>
      </c>
      <c r="G12" s="319">
        <f>F12-K12</f>
        <v>1500</v>
      </c>
      <c r="H12" s="319"/>
      <c r="I12" s="319"/>
      <c r="J12" s="319"/>
      <c r="K12" s="319">
        <f>J12+I12+H12</f>
        <v>0</v>
      </c>
      <c r="L12" s="211"/>
    </row>
    <row r="13" spans="1:12" ht="31.5">
      <c r="A13" s="316" t="s">
        <v>34</v>
      </c>
      <c r="B13" s="125" t="s">
        <v>695</v>
      </c>
      <c r="C13" s="125" t="s">
        <v>694</v>
      </c>
      <c r="D13" s="125">
        <v>2</v>
      </c>
      <c r="E13" s="125">
        <v>250</v>
      </c>
      <c r="F13" s="319">
        <f t="shared" si="0"/>
        <v>500</v>
      </c>
      <c r="G13" s="319">
        <f t="shared" ref="G13:G39" si="1">F13-K13</f>
        <v>500</v>
      </c>
      <c r="H13" s="319"/>
      <c r="I13" s="319"/>
      <c r="J13" s="319"/>
      <c r="K13" s="319">
        <f t="shared" ref="K13:K29" si="2">J13+I13+H13</f>
        <v>0</v>
      </c>
      <c r="L13" s="211"/>
    </row>
    <row r="14" spans="1:12" ht="31.5">
      <c r="A14" s="316" t="s">
        <v>36</v>
      </c>
      <c r="B14" s="125" t="s">
        <v>696</v>
      </c>
      <c r="C14" s="125" t="s">
        <v>694</v>
      </c>
      <c r="D14" s="125">
        <v>2</v>
      </c>
      <c r="E14" s="125">
        <v>600</v>
      </c>
      <c r="F14" s="319">
        <f t="shared" si="0"/>
        <v>1200</v>
      </c>
      <c r="G14" s="319">
        <f t="shared" si="1"/>
        <v>1200</v>
      </c>
      <c r="H14" s="319"/>
      <c r="I14" s="319"/>
      <c r="J14" s="319"/>
      <c r="K14" s="319">
        <f t="shared" si="2"/>
        <v>0</v>
      </c>
      <c r="L14" s="211"/>
    </row>
    <row r="15" spans="1:12" ht="15.75">
      <c r="A15" s="316" t="s">
        <v>286</v>
      </c>
      <c r="B15" s="125" t="s">
        <v>697</v>
      </c>
      <c r="C15" s="125" t="s">
        <v>698</v>
      </c>
      <c r="D15" s="125">
        <v>25</v>
      </c>
      <c r="E15" s="125">
        <v>60</v>
      </c>
      <c r="F15" s="319">
        <f t="shared" si="0"/>
        <v>1500</v>
      </c>
      <c r="G15" s="319">
        <f t="shared" si="1"/>
        <v>1500</v>
      </c>
      <c r="H15" s="319">
        <v>0</v>
      </c>
      <c r="I15" s="319"/>
      <c r="J15" s="319"/>
      <c r="K15" s="319"/>
      <c r="L15" s="211"/>
    </row>
    <row r="16" spans="1:12" ht="47.25">
      <c r="A16" s="316" t="s">
        <v>39</v>
      </c>
      <c r="B16" s="125" t="s">
        <v>699</v>
      </c>
      <c r="C16" s="125" t="s">
        <v>700</v>
      </c>
      <c r="D16" s="125">
        <v>20</v>
      </c>
      <c r="E16" s="125">
        <v>250</v>
      </c>
      <c r="F16" s="319">
        <f t="shared" si="0"/>
        <v>5000</v>
      </c>
      <c r="G16" s="319">
        <f t="shared" si="1"/>
        <v>1500</v>
      </c>
      <c r="H16" s="319"/>
      <c r="I16" s="319">
        <v>3500</v>
      </c>
      <c r="J16" s="319"/>
      <c r="K16" s="319">
        <v>3500</v>
      </c>
      <c r="L16" s="125"/>
    </row>
    <row r="17" spans="1:12" ht="15.75">
      <c r="A17" s="316" t="s">
        <v>40</v>
      </c>
      <c r="B17" s="125" t="s">
        <v>701</v>
      </c>
      <c r="C17" s="125"/>
      <c r="D17" s="125"/>
      <c r="E17" s="125"/>
      <c r="F17" s="319">
        <v>350</v>
      </c>
      <c r="G17" s="319">
        <f t="shared" si="1"/>
        <v>-150</v>
      </c>
      <c r="H17" s="319">
        <v>0</v>
      </c>
      <c r="I17" s="319">
        <v>500</v>
      </c>
      <c r="J17" s="319"/>
      <c r="K17" s="319">
        <v>500</v>
      </c>
      <c r="L17" s="125"/>
    </row>
    <row r="18" spans="1:12" ht="15.75">
      <c r="A18" s="320"/>
      <c r="B18" s="896" t="s">
        <v>702</v>
      </c>
      <c r="C18" s="897"/>
      <c r="D18" s="897"/>
      <c r="E18" s="898"/>
      <c r="F18" s="318">
        <f t="shared" si="0"/>
        <v>0</v>
      </c>
      <c r="G18" s="321"/>
      <c r="H18" s="318"/>
      <c r="I18" s="318"/>
      <c r="J18" s="318"/>
      <c r="K18" s="318">
        <f t="shared" si="2"/>
        <v>0</v>
      </c>
      <c r="L18" s="315"/>
    </row>
    <row r="19" spans="1:12" ht="31.5">
      <c r="A19" s="316" t="s">
        <v>62</v>
      </c>
      <c r="B19" s="125" t="s">
        <v>703</v>
      </c>
      <c r="C19" s="125" t="s">
        <v>704</v>
      </c>
      <c r="D19" s="125">
        <v>4</v>
      </c>
      <c r="E19" s="125">
        <v>3000</v>
      </c>
      <c r="F19" s="319">
        <f t="shared" si="0"/>
        <v>12000</v>
      </c>
      <c r="G19" s="319">
        <f t="shared" si="1"/>
        <v>5000</v>
      </c>
      <c r="H19" s="319"/>
      <c r="I19" s="319">
        <v>2000</v>
      </c>
      <c r="J19" s="319">
        <v>5000</v>
      </c>
      <c r="K19" s="319">
        <f t="shared" si="2"/>
        <v>7000</v>
      </c>
      <c r="L19" s="211"/>
    </row>
    <row r="20" spans="1:12" ht="15.75">
      <c r="A20" s="316" t="s">
        <v>294</v>
      </c>
      <c r="B20" s="125" t="s">
        <v>705</v>
      </c>
      <c r="C20" s="125"/>
      <c r="D20" s="125"/>
      <c r="E20" s="125"/>
      <c r="F20" s="319">
        <v>5000</v>
      </c>
      <c r="G20" s="319">
        <f t="shared" si="1"/>
        <v>5000</v>
      </c>
      <c r="H20" s="319"/>
      <c r="I20" s="319"/>
      <c r="J20" s="319"/>
      <c r="K20" s="319">
        <f t="shared" si="2"/>
        <v>0</v>
      </c>
      <c r="L20" s="125"/>
    </row>
    <row r="21" spans="1:12" ht="15.75">
      <c r="A21" s="124" t="s">
        <v>64</v>
      </c>
      <c r="B21" s="125" t="s">
        <v>706</v>
      </c>
      <c r="C21" s="127"/>
      <c r="D21" s="28"/>
      <c r="E21" s="28"/>
      <c r="F21" s="319">
        <v>5000</v>
      </c>
      <c r="G21" s="319">
        <f t="shared" si="1"/>
        <v>5000</v>
      </c>
      <c r="H21" s="224"/>
      <c r="I21" s="224"/>
      <c r="J21" s="224"/>
      <c r="K21" s="319">
        <f t="shared" si="2"/>
        <v>0</v>
      </c>
      <c r="L21" s="127"/>
    </row>
    <row r="22" spans="1:12" ht="15.75">
      <c r="A22" s="124" t="s">
        <v>107</v>
      </c>
      <c r="B22" s="125" t="s">
        <v>707</v>
      </c>
      <c r="C22" s="127"/>
      <c r="D22" s="127"/>
      <c r="E22" s="127"/>
      <c r="F22" s="319">
        <v>4000</v>
      </c>
      <c r="G22" s="319">
        <f t="shared" si="1"/>
        <v>4000</v>
      </c>
      <c r="H22" s="145"/>
      <c r="I22" s="145"/>
      <c r="J22" s="145"/>
      <c r="K22" s="319">
        <f t="shared" si="2"/>
        <v>0</v>
      </c>
      <c r="L22" s="127"/>
    </row>
    <row r="23" spans="1:12" ht="15.75">
      <c r="A23" s="124" t="s">
        <v>109</v>
      </c>
      <c r="B23" s="125" t="s">
        <v>708</v>
      </c>
      <c r="C23" s="127"/>
      <c r="D23" s="127"/>
      <c r="E23" s="127"/>
      <c r="F23" s="319">
        <v>1500</v>
      </c>
      <c r="G23" s="319">
        <f t="shared" si="1"/>
        <v>1500</v>
      </c>
      <c r="H23" s="145"/>
      <c r="I23" s="145"/>
      <c r="J23" s="145"/>
      <c r="K23" s="319">
        <f t="shared" si="2"/>
        <v>0</v>
      </c>
      <c r="L23" s="127"/>
    </row>
    <row r="24" spans="1:12" ht="47.25">
      <c r="A24" s="124" t="s">
        <v>112</v>
      </c>
      <c r="B24" s="125" t="s">
        <v>709</v>
      </c>
      <c r="C24" s="127"/>
      <c r="D24" s="127"/>
      <c r="E24" s="127"/>
      <c r="F24" s="319">
        <v>7000</v>
      </c>
      <c r="G24" s="319">
        <f t="shared" si="1"/>
        <v>7000</v>
      </c>
      <c r="H24" s="145"/>
      <c r="I24" s="145"/>
      <c r="J24" s="145"/>
      <c r="K24" s="319">
        <f t="shared" si="2"/>
        <v>0</v>
      </c>
      <c r="L24" s="127"/>
    </row>
    <row r="25" spans="1:12" ht="15.75">
      <c r="A25" s="322"/>
      <c r="B25" s="896" t="s">
        <v>710</v>
      </c>
      <c r="C25" s="897"/>
      <c r="D25" s="897"/>
      <c r="E25" s="898"/>
      <c r="F25" s="318">
        <f t="shared" si="0"/>
        <v>0</v>
      </c>
      <c r="G25" s="321"/>
      <c r="H25" s="321"/>
      <c r="I25" s="321"/>
      <c r="J25" s="321"/>
      <c r="K25" s="318">
        <f t="shared" si="2"/>
        <v>0</v>
      </c>
      <c r="L25" s="323"/>
    </row>
    <row r="26" spans="1:12" ht="31.5">
      <c r="A26" s="124" t="s">
        <v>114</v>
      </c>
      <c r="B26" s="125" t="s">
        <v>711</v>
      </c>
      <c r="C26" s="127"/>
      <c r="D26" s="127"/>
      <c r="E26" s="127"/>
      <c r="F26" s="319">
        <v>20000</v>
      </c>
      <c r="G26" s="319">
        <f t="shared" si="1"/>
        <v>20000</v>
      </c>
      <c r="H26" s="145"/>
      <c r="I26" s="145"/>
      <c r="J26" s="145"/>
      <c r="K26" s="319">
        <f t="shared" si="2"/>
        <v>0</v>
      </c>
      <c r="L26" s="127"/>
    </row>
    <row r="27" spans="1:12" ht="31.5">
      <c r="A27" s="124" t="s">
        <v>116</v>
      </c>
      <c r="B27" s="125" t="s">
        <v>712</v>
      </c>
      <c r="C27" s="127"/>
      <c r="D27" s="127"/>
      <c r="E27" s="127"/>
      <c r="F27" s="319">
        <v>10000</v>
      </c>
      <c r="G27" s="319">
        <f t="shared" si="1"/>
        <v>10000</v>
      </c>
      <c r="H27" s="145"/>
      <c r="I27" s="145"/>
      <c r="J27" s="145"/>
      <c r="K27" s="319">
        <f t="shared" si="2"/>
        <v>0</v>
      </c>
      <c r="L27" s="127"/>
    </row>
    <row r="28" spans="1:12" ht="31.5">
      <c r="A28" s="124" t="s">
        <v>118</v>
      </c>
      <c r="B28" s="125" t="s">
        <v>713</v>
      </c>
      <c r="C28" s="127"/>
      <c r="D28" s="127"/>
      <c r="E28" s="127"/>
      <c r="F28" s="319">
        <v>4000</v>
      </c>
      <c r="G28" s="319">
        <f t="shared" si="1"/>
        <v>4000</v>
      </c>
      <c r="H28" s="145"/>
      <c r="I28" s="145"/>
      <c r="J28" s="145"/>
      <c r="K28" s="319">
        <f t="shared" si="2"/>
        <v>0</v>
      </c>
      <c r="L28" s="127"/>
    </row>
    <row r="29" spans="1:12" ht="15.75">
      <c r="A29" s="322"/>
      <c r="B29" s="896" t="s">
        <v>714</v>
      </c>
      <c r="C29" s="897"/>
      <c r="D29" s="897"/>
      <c r="E29" s="898"/>
      <c r="F29" s="318">
        <f t="shared" si="0"/>
        <v>0</v>
      </c>
      <c r="G29" s="321"/>
      <c r="H29" s="321"/>
      <c r="I29" s="321"/>
      <c r="J29" s="321"/>
      <c r="K29" s="318">
        <f t="shared" si="2"/>
        <v>0</v>
      </c>
      <c r="L29" s="323"/>
    </row>
    <row r="30" spans="1:12" ht="15.75">
      <c r="A30" s="124" t="s">
        <v>122</v>
      </c>
      <c r="B30" s="125" t="s">
        <v>715</v>
      </c>
      <c r="C30" s="127" t="s">
        <v>485</v>
      </c>
      <c r="D30" s="127">
        <v>24</v>
      </c>
      <c r="E30" s="127">
        <v>400</v>
      </c>
      <c r="F30" s="319">
        <f t="shared" si="0"/>
        <v>9600</v>
      </c>
      <c r="G30" s="319">
        <f t="shared" si="1"/>
        <v>5600</v>
      </c>
      <c r="H30" s="145"/>
      <c r="I30" s="145">
        <f>200*12</f>
        <v>2400</v>
      </c>
      <c r="J30" s="145">
        <f>200*8</f>
        <v>1600</v>
      </c>
      <c r="K30" s="319">
        <f>J30+I30</f>
        <v>4000</v>
      </c>
      <c r="L30" s="127"/>
    </row>
    <row r="31" spans="1:12" ht="15.75">
      <c r="A31" s="124" t="s">
        <v>124</v>
      </c>
      <c r="B31" s="125" t="s">
        <v>716</v>
      </c>
      <c r="C31" s="127" t="s">
        <v>485</v>
      </c>
      <c r="D31" s="127">
        <v>3</v>
      </c>
      <c r="E31" s="127">
        <v>400</v>
      </c>
      <c r="F31" s="319">
        <f t="shared" si="0"/>
        <v>1200</v>
      </c>
      <c r="G31" s="319">
        <f t="shared" si="1"/>
        <v>400</v>
      </c>
      <c r="H31" s="145"/>
      <c r="I31" s="145">
        <v>200</v>
      </c>
      <c r="J31" s="145">
        <v>600</v>
      </c>
      <c r="K31" s="319">
        <f t="shared" ref="K31:K41" si="3">J31+I31</f>
        <v>800</v>
      </c>
      <c r="L31" s="127"/>
    </row>
    <row r="32" spans="1:12" ht="15.75">
      <c r="A32" s="124" t="s">
        <v>527</v>
      </c>
      <c r="B32" s="125" t="s">
        <v>717</v>
      </c>
      <c r="C32" s="127" t="s">
        <v>485</v>
      </c>
      <c r="D32" s="127">
        <v>1</v>
      </c>
      <c r="E32" s="127">
        <v>1000</v>
      </c>
      <c r="F32" s="319">
        <f t="shared" si="0"/>
        <v>1000</v>
      </c>
      <c r="G32" s="319">
        <f t="shared" si="1"/>
        <v>0</v>
      </c>
      <c r="H32" s="145"/>
      <c r="I32" s="145">
        <v>1000</v>
      </c>
      <c r="J32" s="145"/>
      <c r="K32" s="319">
        <f t="shared" si="3"/>
        <v>1000</v>
      </c>
      <c r="L32" s="127"/>
    </row>
    <row r="33" spans="1:12" ht="63">
      <c r="A33" s="124" t="s">
        <v>600</v>
      </c>
      <c r="B33" s="125" t="s">
        <v>718</v>
      </c>
      <c r="C33" s="127"/>
      <c r="D33" s="127"/>
      <c r="E33" s="127"/>
      <c r="F33" s="319">
        <v>4000</v>
      </c>
      <c r="G33" s="319">
        <f t="shared" si="1"/>
        <v>2500</v>
      </c>
      <c r="H33" s="145"/>
      <c r="I33" s="145">
        <v>0</v>
      </c>
      <c r="J33" s="145">
        <v>1500</v>
      </c>
      <c r="K33" s="319">
        <f t="shared" si="3"/>
        <v>1500</v>
      </c>
      <c r="L33" s="127"/>
    </row>
    <row r="34" spans="1:12" ht="31.5">
      <c r="A34" s="124" t="s">
        <v>317</v>
      </c>
      <c r="B34" s="125" t="s">
        <v>719</v>
      </c>
      <c r="C34" s="127" t="s">
        <v>704</v>
      </c>
      <c r="D34" s="127">
        <v>1</v>
      </c>
      <c r="E34" s="127">
        <v>1900</v>
      </c>
      <c r="F34" s="319">
        <f t="shared" si="0"/>
        <v>1900</v>
      </c>
      <c r="G34" s="319">
        <f t="shared" si="1"/>
        <v>0</v>
      </c>
      <c r="H34" s="145"/>
      <c r="I34" s="145">
        <v>0</v>
      </c>
      <c r="J34" s="145">
        <v>1900</v>
      </c>
      <c r="K34" s="319">
        <f t="shared" si="3"/>
        <v>1900</v>
      </c>
      <c r="L34" s="127"/>
    </row>
    <row r="35" spans="1:12" ht="15.75">
      <c r="A35" s="124" t="s">
        <v>319</v>
      </c>
      <c r="B35" s="125" t="s">
        <v>720</v>
      </c>
      <c r="C35" s="127" t="s">
        <v>704</v>
      </c>
      <c r="D35" s="127">
        <v>4</v>
      </c>
      <c r="E35" s="127">
        <v>750</v>
      </c>
      <c r="F35" s="319">
        <f t="shared" si="0"/>
        <v>3000</v>
      </c>
      <c r="G35" s="319">
        <f t="shared" si="1"/>
        <v>1500</v>
      </c>
      <c r="H35" s="145"/>
      <c r="I35" s="145">
        <v>0</v>
      </c>
      <c r="J35" s="145">
        <v>1500</v>
      </c>
      <c r="K35" s="319">
        <f t="shared" si="3"/>
        <v>1500</v>
      </c>
      <c r="L35" s="127"/>
    </row>
    <row r="36" spans="1:12" ht="15.75">
      <c r="A36" s="124" t="s">
        <v>321</v>
      </c>
      <c r="B36" s="125" t="s">
        <v>721</v>
      </c>
      <c r="C36" s="127" t="s">
        <v>704</v>
      </c>
      <c r="D36" s="127">
        <v>2</v>
      </c>
      <c r="E36" s="127">
        <v>1800</v>
      </c>
      <c r="F36" s="319">
        <f t="shared" si="0"/>
        <v>3600</v>
      </c>
      <c r="G36" s="319">
        <f t="shared" si="1"/>
        <v>1300</v>
      </c>
      <c r="H36" s="145"/>
      <c r="I36" s="145">
        <v>800</v>
      </c>
      <c r="J36" s="145">
        <v>1500</v>
      </c>
      <c r="K36" s="319">
        <f t="shared" si="3"/>
        <v>2300</v>
      </c>
      <c r="L36" s="127"/>
    </row>
    <row r="37" spans="1:12" ht="15.75">
      <c r="A37" s="322"/>
      <c r="B37" s="317" t="s">
        <v>722</v>
      </c>
      <c r="C37" s="323"/>
      <c r="D37" s="323"/>
      <c r="E37" s="323"/>
      <c r="F37" s="318">
        <f t="shared" si="0"/>
        <v>0</v>
      </c>
      <c r="G37" s="321"/>
      <c r="H37" s="321"/>
      <c r="I37" s="321"/>
      <c r="J37" s="321"/>
      <c r="K37" s="321"/>
      <c r="L37" s="323"/>
    </row>
    <row r="38" spans="1:12" ht="31.5">
      <c r="A38" s="124" t="s">
        <v>323</v>
      </c>
      <c r="B38" s="125" t="s">
        <v>723</v>
      </c>
      <c r="C38" s="127" t="s">
        <v>485</v>
      </c>
      <c r="D38" s="127">
        <v>16</v>
      </c>
      <c r="E38" s="127">
        <v>1000</v>
      </c>
      <c r="F38" s="319">
        <f>D38*E38</f>
        <v>16000</v>
      </c>
      <c r="G38" s="319">
        <f t="shared" si="1"/>
        <v>1000</v>
      </c>
      <c r="H38" s="145"/>
      <c r="I38" s="145">
        <f>12*750</f>
        <v>9000</v>
      </c>
      <c r="J38" s="145">
        <f>8*750</f>
        <v>6000</v>
      </c>
      <c r="K38" s="319">
        <f t="shared" si="3"/>
        <v>15000</v>
      </c>
      <c r="L38" s="127"/>
    </row>
    <row r="39" spans="1:12" ht="31.5">
      <c r="A39" s="124" t="s">
        <v>326</v>
      </c>
      <c r="B39" s="125" t="s">
        <v>724</v>
      </c>
      <c r="C39" s="127" t="s">
        <v>485</v>
      </c>
      <c r="D39" s="127">
        <v>12</v>
      </c>
      <c r="E39" s="127">
        <v>1000</v>
      </c>
      <c r="F39" s="319">
        <f t="shared" si="0"/>
        <v>12000</v>
      </c>
      <c r="G39" s="319">
        <f t="shared" si="1"/>
        <v>12000</v>
      </c>
      <c r="H39" s="145"/>
      <c r="I39" s="145"/>
      <c r="J39" s="145"/>
      <c r="K39" s="319">
        <f t="shared" si="3"/>
        <v>0</v>
      </c>
      <c r="L39" s="127"/>
    </row>
    <row r="40" spans="1:12" ht="15.75">
      <c r="A40" s="124"/>
      <c r="B40" s="125" t="s">
        <v>725</v>
      </c>
      <c r="C40" s="127" t="s">
        <v>485</v>
      </c>
      <c r="D40" s="127">
        <v>5</v>
      </c>
      <c r="E40" s="127">
        <v>400</v>
      </c>
      <c r="F40" s="319">
        <f t="shared" si="0"/>
        <v>2000</v>
      </c>
      <c r="G40" s="319">
        <v>1000</v>
      </c>
      <c r="H40" s="145"/>
      <c r="I40" s="145">
        <v>600</v>
      </c>
      <c r="J40" s="145">
        <v>400</v>
      </c>
      <c r="K40" s="319"/>
      <c r="L40" s="127"/>
    </row>
    <row r="41" spans="1:12" ht="15.75">
      <c r="A41" s="126"/>
      <c r="B41" s="793" t="s">
        <v>41</v>
      </c>
      <c r="C41" s="793"/>
      <c r="D41" s="793"/>
      <c r="E41" s="793"/>
      <c r="F41" s="7">
        <f>SUM(F11:F40)</f>
        <v>132850</v>
      </c>
      <c r="G41" s="7">
        <f>SUM(G11:G39)</f>
        <v>91850</v>
      </c>
      <c r="H41" s="7">
        <f>SUM(H11:H38)</f>
        <v>0</v>
      </c>
      <c r="I41" s="7">
        <f>SUM(I11:I40)</f>
        <v>20000</v>
      </c>
      <c r="J41" s="7">
        <f>SUM(J11:J40)</f>
        <v>20000</v>
      </c>
      <c r="K41" s="123">
        <f t="shared" si="3"/>
        <v>40000</v>
      </c>
      <c r="L41" s="324"/>
    </row>
  </sheetData>
  <mergeCells count="21">
    <mergeCell ref="F8:F9"/>
    <mergeCell ref="H8:J8"/>
    <mergeCell ref="L8:L9"/>
    <mergeCell ref="A2:B2"/>
    <mergeCell ref="A3:B3"/>
    <mergeCell ref="A4:B4"/>
    <mergeCell ref="A8:A9"/>
    <mergeCell ref="B8:B9"/>
    <mergeCell ref="C8:C9"/>
    <mergeCell ref="D8:D9"/>
    <mergeCell ref="E8:E9"/>
    <mergeCell ref="C2:G2"/>
    <mergeCell ref="C3:G3"/>
    <mergeCell ref="C4:G4"/>
    <mergeCell ref="A5:L5"/>
    <mergeCell ref="A6:L6"/>
    <mergeCell ref="B11:E11"/>
    <mergeCell ref="B18:E18"/>
    <mergeCell ref="B25:E25"/>
    <mergeCell ref="B29:E29"/>
    <mergeCell ref="B41:E41"/>
  </mergeCells>
  <pageMargins left="0.7" right="0.7" top="0.75" bottom="0.75" header="0.3" footer="0.3"/>
</worksheet>
</file>

<file path=xl/worksheets/sheet42.xml><?xml version="1.0" encoding="utf-8"?>
<worksheet xmlns="http://schemas.openxmlformats.org/spreadsheetml/2006/main" xmlns:r="http://schemas.openxmlformats.org/officeDocument/2006/relationships">
  <sheetPr>
    <pageSetUpPr fitToPage="1"/>
  </sheetPr>
  <dimension ref="A2:K31"/>
  <sheetViews>
    <sheetView workbookViewId="0">
      <selection activeCell="F13" sqref="F13"/>
    </sheetView>
  </sheetViews>
  <sheetFormatPr defaultRowHeight="15.75"/>
  <cols>
    <col min="1" max="1" width="5" style="1" customWidth="1"/>
    <col min="2" max="2" width="18" style="1" customWidth="1"/>
    <col min="3" max="3" width="23.7109375" style="1" customWidth="1"/>
    <col min="4" max="4" width="9.7109375" style="1" customWidth="1"/>
    <col min="5" max="5" width="15.140625" style="1" customWidth="1"/>
    <col min="6" max="6" width="17.42578125" style="1" customWidth="1"/>
    <col min="7" max="7" width="17.5703125" style="1" customWidth="1"/>
    <col min="8" max="8" width="15.5703125" style="1" customWidth="1"/>
    <col min="9" max="10" width="17.42578125" style="1" customWidth="1"/>
    <col min="11" max="11" width="31.5703125" style="1" customWidth="1"/>
    <col min="12" max="16384" width="9.140625" style="1"/>
  </cols>
  <sheetData>
    <row r="2" spans="1:11">
      <c r="K2" s="212" t="s">
        <v>1418</v>
      </c>
    </row>
    <row r="3" spans="1:11">
      <c r="A3" s="791" t="s">
        <v>18</v>
      </c>
      <c r="B3" s="791"/>
      <c r="C3" s="812" t="s">
        <v>1030</v>
      </c>
      <c r="D3" s="812"/>
      <c r="E3" s="812"/>
      <c r="F3" s="812"/>
      <c r="G3" s="812"/>
      <c r="H3" s="213"/>
      <c r="I3" s="213"/>
      <c r="J3" s="213"/>
      <c r="K3" s="213"/>
    </row>
    <row r="4" spans="1:11">
      <c r="A4" s="789" t="s">
        <v>20</v>
      </c>
      <c r="B4" s="790"/>
      <c r="C4" s="812" t="s">
        <v>1030</v>
      </c>
      <c r="D4" s="812"/>
      <c r="E4" s="812"/>
      <c r="F4" s="812"/>
      <c r="G4" s="812"/>
      <c r="H4" s="213"/>
      <c r="I4" s="213"/>
      <c r="J4" s="213"/>
      <c r="K4" s="209"/>
    </row>
    <row r="5" spans="1:11">
      <c r="A5" s="791" t="s">
        <v>21</v>
      </c>
      <c r="B5" s="791"/>
      <c r="C5" s="813" t="s">
        <v>12</v>
      </c>
      <c r="D5" s="813"/>
      <c r="E5" s="813"/>
      <c r="F5" s="813"/>
      <c r="G5" s="813"/>
      <c r="H5" s="213"/>
      <c r="I5" s="213"/>
      <c r="J5" s="213"/>
      <c r="K5" s="213"/>
    </row>
    <row r="6" spans="1:11">
      <c r="A6" s="808"/>
      <c r="B6" s="808"/>
      <c r="C6" s="808"/>
      <c r="D6" s="808"/>
      <c r="E6" s="808"/>
      <c r="F6" s="808"/>
      <c r="G6" s="808"/>
      <c r="H6" s="808"/>
      <c r="I6" s="808"/>
      <c r="J6" s="808"/>
      <c r="K6" s="808"/>
    </row>
    <row r="7" spans="1:11">
      <c r="A7" s="886" t="s">
        <v>1545</v>
      </c>
      <c r="B7" s="795"/>
      <c r="C7" s="795"/>
      <c r="D7" s="795"/>
      <c r="E7" s="795"/>
      <c r="F7" s="795"/>
      <c r="G7" s="795"/>
      <c r="H7" s="795"/>
      <c r="I7" s="795"/>
      <c r="J7" s="795"/>
      <c r="K7" s="795"/>
    </row>
    <row r="8" spans="1:11">
      <c r="A8" s="3"/>
      <c r="B8" s="3"/>
      <c r="C8" s="3"/>
      <c r="D8" s="3"/>
      <c r="E8" s="3"/>
      <c r="F8" s="3"/>
      <c r="G8" s="3"/>
      <c r="H8" s="3"/>
      <c r="I8" s="3"/>
      <c r="J8" s="3"/>
      <c r="K8" s="4" t="s">
        <v>13</v>
      </c>
    </row>
    <row r="9" spans="1:11">
      <c r="A9" s="796" t="s">
        <v>24</v>
      </c>
      <c r="B9" s="796" t="s">
        <v>25</v>
      </c>
      <c r="C9" s="796" t="s">
        <v>26</v>
      </c>
      <c r="D9" s="796" t="s">
        <v>27</v>
      </c>
      <c r="E9" s="796" t="s">
        <v>28</v>
      </c>
      <c r="F9" s="796" t="s">
        <v>29</v>
      </c>
      <c r="G9" s="899" t="s">
        <v>30</v>
      </c>
      <c r="H9" s="900"/>
      <c r="I9" s="900"/>
      <c r="J9" s="901"/>
      <c r="K9" s="796" t="s">
        <v>1325</v>
      </c>
    </row>
    <row r="10" spans="1:11">
      <c r="A10" s="797"/>
      <c r="B10" s="797"/>
      <c r="C10" s="797"/>
      <c r="D10" s="797"/>
      <c r="E10" s="797"/>
      <c r="F10" s="797"/>
      <c r="G10" s="470">
        <v>2017</v>
      </c>
      <c r="H10" s="470">
        <v>2018</v>
      </c>
      <c r="I10" s="470">
        <v>2019</v>
      </c>
      <c r="J10" s="470">
        <v>2020</v>
      </c>
      <c r="K10" s="797"/>
    </row>
    <row r="11" spans="1:11">
      <c r="A11" s="17">
        <v>1</v>
      </c>
      <c r="B11" s="25">
        <v>2</v>
      </c>
      <c r="C11" s="25">
        <v>3</v>
      </c>
      <c r="D11" s="17">
        <v>4</v>
      </c>
      <c r="E11" s="25">
        <v>5</v>
      </c>
      <c r="F11" s="151">
        <v>6</v>
      </c>
      <c r="G11" s="151">
        <v>7</v>
      </c>
      <c r="H11" s="151">
        <v>8</v>
      </c>
      <c r="I11" s="151">
        <v>9</v>
      </c>
      <c r="J11" s="151">
        <v>10</v>
      </c>
      <c r="K11" s="25">
        <v>11</v>
      </c>
    </row>
    <row r="12" spans="1:11" ht="47.25">
      <c r="A12" s="124" t="s">
        <v>33</v>
      </c>
      <c r="B12" s="58" t="s">
        <v>1031</v>
      </c>
      <c r="C12" s="125" t="s">
        <v>1032</v>
      </c>
      <c r="D12" s="127">
        <v>22</v>
      </c>
      <c r="E12" s="528">
        <f>F12/D12</f>
        <v>545</v>
      </c>
      <c r="F12" s="145">
        <f>SUM(G12:J12)</f>
        <v>12000</v>
      </c>
      <c r="G12" s="224">
        <v>5000</v>
      </c>
      <c r="H12" s="224">
        <v>3000</v>
      </c>
      <c r="I12" s="224">
        <v>2500</v>
      </c>
      <c r="J12" s="336">
        <v>1500</v>
      </c>
      <c r="K12" s="28">
        <v>2000</v>
      </c>
    </row>
    <row r="13" spans="1:11">
      <c r="A13" s="124" t="s">
        <v>34</v>
      </c>
      <c r="B13" s="125"/>
      <c r="C13" s="127" t="s">
        <v>1011</v>
      </c>
      <c r="D13" s="127">
        <v>22</v>
      </c>
      <c r="E13" s="528">
        <f t="shared" ref="E13:E30" si="0">F13/D13</f>
        <v>422</v>
      </c>
      <c r="F13" s="145">
        <f t="shared" ref="F13:F30" si="1">SUM(G13:J13)</f>
        <v>9280</v>
      </c>
      <c r="G13" s="224">
        <v>3080</v>
      </c>
      <c r="H13" s="224">
        <v>3200</v>
      </c>
      <c r="I13" s="224">
        <v>2000</v>
      </c>
      <c r="J13" s="336">
        <v>1000</v>
      </c>
      <c r="K13" s="28">
        <v>2000</v>
      </c>
    </row>
    <row r="14" spans="1:11">
      <c r="A14" s="124" t="s">
        <v>36</v>
      </c>
      <c r="B14" s="125"/>
      <c r="C14" s="127" t="s">
        <v>1024</v>
      </c>
      <c r="D14" s="127">
        <v>6</v>
      </c>
      <c r="E14" s="528">
        <f t="shared" si="0"/>
        <v>1000</v>
      </c>
      <c r="F14" s="145">
        <f t="shared" si="1"/>
        <v>6000</v>
      </c>
      <c r="G14" s="224"/>
      <c r="H14" s="224"/>
      <c r="I14" s="224"/>
      <c r="J14" s="336">
        <v>6000</v>
      </c>
      <c r="K14" s="28">
        <v>2000</v>
      </c>
    </row>
    <row r="15" spans="1:11" ht="31.5">
      <c r="A15" s="124" t="s">
        <v>38</v>
      </c>
      <c r="B15" s="125"/>
      <c r="C15" s="125" t="s">
        <v>1033</v>
      </c>
      <c r="D15" s="127">
        <v>10</v>
      </c>
      <c r="E15" s="528">
        <f t="shared" si="0"/>
        <v>1864</v>
      </c>
      <c r="F15" s="145">
        <f t="shared" si="1"/>
        <v>18643</v>
      </c>
      <c r="G15" s="224">
        <v>10702</v>
      </c>
      <c r="H15" s="224">
        <f>2353+2353+235</f>
        <v>4941</v>
      </c>
      <c r="I15" s="224">
        <v>3000</v>
      </c>
      <c r="J15" s="336"/>
      <c r="K15" s="28">
        <v>1000</v>
      </c>
    </row>
    <row r="16" spans="1:11">
      <c r="A16" s="124" t="s">
        <v>39</v>
      </c>
      <c r="B16" s="125"/>
      <c r="C16" s="125" t="s">
        <v>722</v>
      </c>
      <c r="D16" s="127">
        <v>2</v>
      </c>
      <c r="E16" s="528">
        <f t="shared" si="0"/>
        <v>2455</v>
      </c>
      <c r="F16" s="145">
        <f t="shared" si="1"/>
        <v>4909</v>
      </c>
      <c r="G16" s="224">
        <v>1582</v>
      </c>
      <c r="H16" s="224">
        <f>1620+390</f>
        <v>2010</v>
      </c>
      <c r="I16" s="224">
        <f>1280+37</f>
        <v>1317</v>
      </c>
      <c r="J16" s="336"/>
      <c r="K16" s="28">
        <v>1000</v>
      </c>
    </row>
    <row r="17" spans="1:11" ht="31.5">
      <c r="A17" s="124" t="s">
        <v>40</v>
      </c>
      <c r="B17" s="125"/>
      <c r="C17" s="125" t="s">
        <v>1546</v>
      </c>
      <c r="D17" s="127">
        <v>3</v>
      </c>
      <c r="E17" s="528">
        <f t="shared" si="0"/>
        <v>469</v>
      </c>
      <c r="F17" s="145">
        <f t="shared" si="1"/>
        <v>1408</v>
      </c>
      <c r="G17" s="224">
        <v>346</v>
      </c>
      <c r="H17" s="224">
        <f>630+152</f>
        <v>782</v>
      </c>
      <c r="I17" s="224">
        <v>280</v>
      </c>
      <c r="J17" s="336"/>
      <c r="K17" s="28">
        <v>1000</v>
      </c>
    </row>
    <row r="18" spans="1:11">
      <c r="A18" s="124" t="s">
        <v>62</v>
      </c>
      <c r="B18" s="125"/>
      <c r="C18" s="125" t="s">
        <v>1034</v>
      </c>
      <c r="D18" s="127">
        <v>2</v>
      </c>
      <c r="E18" s="528">
        <f t="shared" si="0"/>
        <v>995</v>
      </c>
      <c r="F18" s="145">
        <f t="shared" si="1"/>
        <v>1989</v>
      </c>
      <c r="G18" s="224">
        <v>622</v>
      </c>
      <c r="H18" s="224">
        <f>600+145</f>
        <v>745</v>
      </c>
      <c r="I18" s="224">
        <v>622</v>
      </c>
      <c r="J18" s="336"/>
      <c r="K18" s="28">
        <v>1000</v>
      </c>
    </row>
    <row r="19" spans="1:11">
      <c r="A19" s="124" t="s">
        <v>63</v>
      </c>
      <c r="B19" s="125"/>
      <c r="C19" s="125" t="s">
        <v>1547</v>
      </c>
      <c r="D19" s="127">
        <v>1</v>
      </c>
      <c r="E19" s="528">
        <f t="shared" si="0"/>
        <v>5136</v>
      </c>
      <c r="F19" s="145">
        <f t="shared" si="1"/>
        <v>5136</v>
      </c>
      <c r="G19" s="224">
        <v>494</v>
      </c>
      <c r="H19" s="224">
        <f>3580+862</f>
        <v>4442</v>
      </c>
      <c r="I19" s="224">
        <v>200</v>
      </c>
      <c r="J19" s="336"/>
      <c r="K19" s="28">
        <v>1000</v>
      </c>
    </row>
    <row r="20" spans="1:11" ht="47.25">
      <c r="A20" s="124" t="s">
        <v>64</v>
      </c>
      <c r="B20" s="125"/>
      <c r="C20" s="125" t="s">
        <v>1548</v>
      </c>
      <c r="D20" s="28">
        <v>1</v>
      </c>
      <c r="E20" s="528">
        <f t="shared" si="0"/>
        <v>13694</v>
      </c>
      <c r="F20" s="145">
        <f t="shared" si="1"/>
        <v>13694</v>
      </c>
      <c r="G20" s="224">
        <v>4494</v>
      </c>
      <c r="H20" s="224">
        <f>2000+1500</f>
        <v>3500</v>
      </c>
      <c r="I20" s="224">
        <v>4500</v>
      </c>
      <c r="J20" s="336">
        <v>1200</v>
      </c>
      <c r="K20" s="28">
        <v>2000</v>
      </c>
    </row>
    <row r="21" spans="1:11">
      <c r="A21" s="124" t="s">
        <v>107</v>
      </c>
      <c r="B21" s="125"/>
      <c r="C21" s="125" t="s">
        <v>16</v>
      </c>
      <c r="D21" s="127">
        <v>5</v>
      </c>
      <c r="E21" s="528">
        <f t="shared" si="0"/>
        <v>1087</v>
      </c>
      <c r="F21" s="145">
        <f t="shared" si="1"/>
        <v>5437</v>
      </c>
      <c r="G21" s="224">
        <v>2237</v>
      </c>
      <c r="H21" s="224">
        <v>0</v>
      </c>
      <c r="I21" s="224">
        <v>1200</v>
      </c>
      <c r="J21" s="336">
        <v>2000</v>
      </c>
      <c r="K21" s="379">
        <v>1000</v>
      </c>
    </row>
    <row r="22" spans="1:11">
      <c r="A22" s="124" t="s">
        <v>109</v>
      </c>
      <c r="B22" s="125"/>
      <c r="C22" s="125" t="s">
        <v>1035</v>
      </c>
      <c r="D22" s="127">
        <v>5</v>
      </c>
      <c r="E22" s="528">
        <f t="shared" si="0"/>
        <v>2180</v>
      </c>
      <c r="F22" s="145">
        <f t="shared" si="1"/>
        <v>10900</v>
      </c>
      <c r="G22" s="224">
        <v>3600</v>
      </c>
      <c r="H22" s="224">
        <v>4000</v>
      </c>
      <c r="I22" s="224">
        <v>2000</v>
      </c>
      <c r="J22" s="336">
        <v>1300</v>
      </c>
      <c r="K22" s="28">
        <v>2000</v>
      </c>
    </row>
    <row r="23" spans="1:11">
      <c r="A23" s="124" t="s">
        <v>112</v>
      </c>
      <c r="B23" s="125"/>
      <c r="C23" s="125" t="s">
        <v>1036</v>
      </c>
      <c r="D23" s="127">
        <v>6</v>
      </c>
      <c r="E23" s="528">
        <f t="shared" si="0"/>
        <v>6291</v>
      </c>
      <c r="F23" s="145">
        <f t="shared" si="1"/>
        <v>37747</v>
      </c>
      <c r="G23" s="224">
        <v>0</v>
      </c>
      <c r="H23" s="224">
        <v>3360</v>
      </c>
      <c r="I23" s="224">
        <f>26217+1110</f>
        <v>27327</v>
      </c>
      <c r="J23" s="336">
        <v>7060</v>
      </c>
      <c r="K23" s="28">
        <v>2000</v>
      </c>
    </row>
    <row r="24" spans="1:11">
      <c r="A24" s="124" t="s">
        <v>114</v>
      </c>
      <c r="B24" s="125"/>
      <c r="C24" s="125" t="s">
        <v>48</v>
      </c>
      <c r="D24" s="127">
        <v>1</v>
      </c>
      <c r="E24" s="528">
        <f t="shared" si="0"/>
        <v>2000</v>
      </c>
      <c r="F24" s="145">
        <f t="shared" si="1"/>
        <v>2000</v>
      </c>
      <c r="G24" s="224">
        <v>1300</v>
      </c>
      <c r="H24" s="224">
        <v>700</v>
      </c>
      <c r="I24" s="224"/>
      <c r="J24" s="336"/>
      <c r="K24" s="28">
        <v>2000</v>
      </c>
    </row>
    <row r="25" spans="1:11">
      <c r="A25" s="124" t="s">
        <v>116</v>
      </c>
      <c r="B25" s="125"/>
      <c r="C25" s="400" t="s">
        <v>1549</v>
      </c>
      <c r="D25" s="127">
        <v>1</v>
      </c>
      <c r="E25" s="528">
        <f t="shared" si="0"/>
        <v>2100</v>
      </c>
      <c r="F25" s="145">
        <f t="shared" si="1"/>
        <v>2100</v>
      </c>
      <c r="G25" s="224"/>
      <c r="H25" s="224">
        <v>100</v>
      </c>
      <c r="I25" s="224">
        <v>2000</v>
      </c>
      <c r="J25" s="336"/>
      <c r="K25" s="28">
        <v>1000</v>
      </c>
    </row>
    <row r="26" spans="1:11">
      <c r="A26" s="124" t="s">
        <v>118</v>
      </c>
      <c r="B26" s="58" t="s">
        <v>360</v>
      </c>
      <c r="C26" s="400" t="s">
        <v>1037</v>
      </c>
      <c r="D26" s="127">
        <v>8</v>
      </c>
      <c r="E26" s="528">
        <f t="shared" si="0"/>
        <v>954</v>
      </c>
      <c r="F26" s="145">
        <f t="shared" si="1"/>
        <v>7631</v>
      </c>
      <c r="G26" s="224">
        <v>2486</v>
      </c>
      <c r="H26" s="224">
        <f>3800+1100+245</f>
        <v>5145</v>
      </c>
      <c r="I26" s="224"/>
      <c r="J26" s="336"/>
      <c r="K26" s="28">
        <v>1000</v>
      </c>
    </row>
    <row r="27" spans="1:11">
      <c r="A27" s="124" t="s">
        <v>120</v>
      </c>
      <c r="B27" s="58"/>
      <c r="C27" s="400" t="s">
        <v>1038</v>
      </c>
      <c r="D27" s="127">
        <v>6</v>
      </c>
      <c r="E27" s="528">
        <f t="shared" si="0"/>
        <v>350</v>
      </c>
      <c r="F27" s="145">
        <f t="shared" si="1"/>
        <v>2100</v>
      </c>
      <c r="G27" s="224">
        <v>0</v>
      </c>
      <c r="H27" s="224">
        <v>1600</v>
      </c>
      <c r="I27" s="224"/>
      <c r="J27" s="336">
        <v>500</v>
      </c>
      <c r="K27" s="28">
        <v>2000</v>
      </c>
    </row>
    <row r="28" spans="1:11">
      <c r="A28" s="124" t="s">
        <v>122</v>
      </c>
      <c r="B28" s="58"/>
      <c r="C28" s="400" t="s">
        <v>1039</v>
      </c>
      <c r="D28" s="127">
        <v>2</v>
      </c>
      <c r="E28" s="528">
        <f t="shared" si="0"/>
        <v>525</v>
      </c>
      <c r="F28" s="145">
        <f t="shared" si="1"/>
        <v>1050</v>
      </c>
      <c r="G28" s="224">
        <v>0</v>
      </c>
      <c r="H28" s="224">
        <f>1000+50</f>
        <v>1050</v>
      </c>
      <c r="I28" s="224"/>
      <c r="J28" s="336"/>
      <c r="K28" s="28">
        <v>1000</v>
      </c>
    </row>
    <row r="29" spans="1:11">
      <c r="A29" s="124" t="s">
        <v>124</v>
      </c>
      <c r="B29" s="58"/>
      <c r="C29" s="400" t="s">
        <v>1040</v>
      </c>
      <c r="D29" s="127">
        <v>1</v>
      </c>
      <c r="E29" s="528">
        <f t="shared" si="0"/>
        <v>28796</v>
      </c>
      <c r="F29" s="145">
        <f t="shared" si="1"/>
        <v>28796</v>
      </c>
      <c r="G29" s="224">
        <v>3900</v>
      </c>
      <c r="H29" s="224">
        <f>11178+2600</f>
        <v>13778</v>
      </c>
      <c r="I29" s="224">
        <v>2018</v>
      </c>
      <c r="J29" s="336">
        <v>9100</v>
      </c>
      <c r="K29" s="28">
        <v>2000</v>
      </c>
    </row>
    <row r="30" spans="1:11" ht="31.5">
      <c r="A30" s="124" t="s">
        <v>527</v>
      </c>
      <c r="B30" s="58"/>
      <c r="C30" s="400" t="s">
        <v>1550</v>
      </c>
      <c r="D30" s="127">
        <v>1</v>
      </c>
      <c r="E30" s="528">
        <f t="shared" si="0"/>
        <v>1734</v>
      </c>
      <c r="F30" s="145">
        <f t="shared" si="1"/>
        <v>1734</v>
      </c>
      <c r="G30" s="224"/>
      <c r="H30" s="224">
        <f>600+1134</f>
        <v>1734</v>
      </c>
      <c r="I30" s="224"/>
      <c r="J30" s="336"/>
      <c r="K30" s="28">
        <v>2000</v>
      </c>
    </row>
    <row r="31" spans="1:11">
      <c r="A31" s="126"/>
      <c r="B31" s="793" t="s">
        <v>41</v>
      </c>
      <c r="C31" s="793"/>
      <c r="D31" s="793"/>
      <c r="E31" s="793"/>
      <c r="F31" s="7">
        <f>SUM(F12:F30)</f>
        <v>172554</v>
      </c>
      <c r="G31" s="7">
        <f>SUM(G12:G30)</f>
        <v>39843</v>
      </c>
      <c r="H31" s="7">
        <f>SUM(H12:H30)</f>
        <v>54087</v>
      </c>
      <c r="I31" s="7">
        <f>SUM(I12:I30)</f>
        <v>48964</v>
      </c>
      <c r="J31" s="7">
        <f>SUM(J12:J30)</f>
        <v>29660</v>
      </c>
      <c r="K31" s="126"/>
    </row>
  </sheetData>
  <mergeCells count="17">
    <mergeCell ref="B31:E31"/>
    <mergeCell ref="A6:K6"/>
    <mergeCell ref="A7:K7"/>
    <mergeCell ref="A9:A10"/>
    <mergeCell ref="B9:B10"/>
    <mergeCell ref="C9:C10"/>
    <mergeCell ref="D9:D10"/>
    <mergeCell ref="E9:E10"/>
    <mergeCell ref="F9:F10"/>
    <mergeCell ref="G9:J9"/>
    <mergeCell ref="K9:K10"/>
    <mergeCell ref="A3:B3"/>
    <mergeCell ref="C3:G3"/>
    <mergeCell ref="A4:B4"/>
    <mergeCell ref="C4:G4"/>
    <mergeCell ref="A5:B5"/>
    <mergeCell ref="C5:G5"/>
  </mergeCells>
  <pageMargins left="0.70866141732283472" right="0.70866141732283472" top="0.74803149606299213" bottom="0.74803149606299213" header="0.31496062992125984" footer="0.31496062992125984"/>
  <pageSetup paperSize="9" scale="69" orientation="landscape" r:id="rId1"/>
</worksheet>
</file>

<file path=xl/worksheets/sheet43.xml><?xml version="1.0" encoding="utf-8"?>
<worksheet xmlns="http://schemas.openxmlformats.org/spreadsheetml/2006/main" xmlns:r="http://schemas.openxmlformats.org/officeDocument/2006/relationships">
  <dimension ref="A1:M25"/>
  <sheetViews>
    <sheetView workbookViewId="0">
      <selection activeCell="E28" sqref="E28"/>
    </sheetView>
  </sheetViews>
  <sheetFormatPr defaultRowHeight="15.75"/>
  <cols>
    <col min="1" max="1" width="6.140625" style="1" customWidth="1"/>
    <col min="2" max="2" width="41.42578125" style="1" customWidth="1"/>
    <col min="3" max="3" width="22.5703125" style="1" customWidth="1"/>
    <col min="4" max="4" width="10.140625" style="1" customWidth="1"/>
    <col min="5" max="5" width="15.140625" style="1" customWidth="1"/>
    <col min="6" max="6" width="19" style="1" customWidth="1"/>
    <col min="7" max="8" width="5.5703125" style="1" bestFit="1" customWidth="1"/>
    <col min="9" max="9" width="10.140625" style="1" bestFit="1" customWidth="1"/>
    <col min="10" max="10" width="12.28515625" style="1" customWidth="1"/>
    <col min="11" max="11" width="12" style="1" customWidth="1"/>
    <col min="12" max="12" width="26.42578125" style="1" customWidth="1"/>
    <col min="13" max="16384" width="9.140625" style="1"/>
  </cols>
  <sheetData>
    <row r="1" spans="1:13">
      <c r="L1" s="212" t="s">
        <v>1416</v>
      </c>
      <c r="M1" s="2"/>
    </row>
    <row r="2" spans="1:13">
      <c r="A2" s="791" t="s">
        <v>18</v>
      </c>
      <c r="B2" s="791"/>
      <c r="C2" s="812" t="s">
        <v>8</v>
      </c>
      <c r="D2" s="812"/>
      <c r="E2" s="812"/>
      <c r="F2" s="213"/>
      <c r="G2" s="213"/>
      <c r="H2" s="213"/>
      <c r="I2" s="213"/>
      <c r="J2" s="213"/>
      <c r="K2" s="213"/>
      <c r="L2" s="213"/>
    </row>
    <row r="3" spans="1:13">
      <c r="A3" s="789" t="s">
        <v>20</v>
      </c>
      <c r="B3" s="790"/>
      <c r="C3" s="812" t="s">
        <v>8</v>
      </c>
      <c r="D3" s="812"/>
      <c r="E3" s="812"/>
      <c r="F3" s="213"/>
      <c r="G3" s="213"/>
      <c r="H3" s="213"/>
      <c r="I3" s="213"/>
      <c r="J3" s="213"/>
      <c r="K3" s="213"/>
      <c r="L3" s="209"/>
    </row>
    <row r="4" spans="1:13">
      <c r="A4" s="791" t="s">
        <v>21</v>
      </c>
      <c r="B4" s="791"/>
      <c r="C4" s="813" t="s">
        <v>1018</v>
      </c>
      <c r="D4" s="813"/>
      <c r="E4" s="813"/>
      <c r="F4" s="213"/>
      <c r="G4" s="213"/>
      <c r="H4" s="213"/>
      <c r="I4" s="213"/>
      <c r="J4" s="213"/>
      <c r="K4" s="213"/>
      <c r="L4" s="213"/>
    </row>
    <row r="5" spans="1:13">
      <c r="A5" s="808" t="s">
        <v>1019</v>
      </c>
      <c r="B5" s="808"/>
      <c r="C5" s="808"/>
      <c r="D5" s="808"/>
      <c r="E5" s="808"/>
      <c r="F5" s="808"/>
      <c r="G5" s="808"/>
      <c r="H5" s="808"/>
      <c r="I5" s="808"/>
      <c r="J5" s="808"/>
      <c r="K5" s="808"/>
      <c r="L5" s="808"/>
    </row>
    <row r="6" spans="1:13">
      <c r="A6" s="795" t="s">
        <v>23</v>
      </c>
      <c r="B6" s="795"/>
      <c r="C6" s="795"/>
      <c r="D6" s="795"/>
      <c r="E6" s="795"/>
      <c r="F6" s="795"/>
      <c r="G6" s="795"/>
      <c r="H6" s="795"/>
      <c r="I6" s="795"/>
      <c r="J6" s="795"/>
      <c r="K6" s="795"/>
      <c r="L6" s="795"/>
    </row>
    <row r="7" spans="1:13">
      <c r="A7" s="3"/>
      <c r="B7" s="3"/>
      <c r="C7" s="3"/>
      <c r="D7" s="3"/>
      <c r="E7" s="3"/>
      <c r="F7" s="3"/>
      <c r="G7" s="3"/>
      <c r="H7" s="3"/>
      <c r="I7" s="3"/>
      <c r="J7" s="3"/>
      <c r="K7" s="3"/>
      <c r="L7" s="4" t="s">
        <v>13</v>
      </c>
      <c r="M7" s="2"/>
    </row>
    <row r="8" spans="1:13" s="5" customFormat="1" ht="39" customHeight="1">
      <c r="A8" s="796" t="s">
        <v>24</v>
      </c>
      <c r="B8" s="796" t="s">
        <v>25</v>
      </c>
      <c r="C8" s="796" t="s">
        <v>26</v>
      </c>
      <c r="D8" s="796" t="s">
        <v>27</v>
      </c>
      <c r="E8" s="796" t="s">
        <v>28</v>
      </c>
      <c r="F8" s="796" t="s">
        <v>29</v>
      </c>
      <c r="G8" s="899" t="s">
        <v>30</v>
      </c>
      <c r="H8" s="900"/>
      <c r="I8" s="900"/>
      <c r="J8" s="900"/>
      <c r="K8" s="901"/>
      <c r="L8" s="796" t="s">
        <v>1399</v>
      </c>
    </row>
    <row r="9" spans="1:13" s="5" customFormat="1">
      <c r="A9" s="797"/>
      <c r="B9" s="797"/>
      <c r="C9" s="797"/>
      <c r="D9" s="797"/>
      <c r="E9" s="797"/>
      <c r="F9" s="797"/>
      <c r="G9" s="467">
        <v>2017</v>
      </c>
      <c r="H9" s="467">
        <v>2018</v>
      </c>
      <c r="I9" s="467">
        <v>2019</v>
      </c>
      <c r="J9" s="467">
        <v>2020</v>
      </c>
      <c r="K9" s="467">
        <v>2021</v>
      </c>
      <c r="L9" s="797"/>
    </row>
    <row r="10" spans="1:13" s="13" customFormat="1">
      <c r="A10" s="17">
        <v>1</v>
      </c>
      <c r="B10" s="25">
        <v>2</v>
      </c>
      <c r="C10" s="25">
        <v>3</v>
      </c>
      <c r="D10" s="17">
        <v>4</v>
      </c>
      <c r="E10" s="25">
        <v>5</v>
      </c>
      <c r="F10" s="151">
        <v>6</v>
      </c>
      <c r="G10" s="151">
        <v>7</v>
      </c>
      <c r="H10" s="151">
        <v>8</v>
      </c>
      <c r="I10" s="151">
        <v>9</v>
      </c>
      <c r="J10" s="151">
        <v>10</v>
      </c>
      <c r="K10" s="151">
        <v>11</v>
      </c>
      <c r="L10" s="25">
        <v>12</v>
      </c>
    </row>
    <row r="11" spans="1:13">
      <c r="A11" s="124" t="s">
        <v>33</v>
      </c>
      <c r="B11" s="144" t="s">
        <v>173</v>
      </c>
      <c r="C11" s="127"/>
      <c r="D11" s="127"/>
      <c r="E11" s="127"/>
      <c r="F11" s="145"/>
      <c r="G11" s="145"/>
      <c r="H11" s="145"/>
      <c r="I11" s="145"/>
      <c r="J11" s="145"/>
      <c r="K11" s="145"/>
      <c r="L11" s="133">
        <v>1000</v>
      </c>
    </row>
    <row r="12" spans="1:13">
      <c r="A12" s="124" t="s">
        <v>45</v>
      </c>
      <c r="B12" s="125" t="s">
        <v>1020</v>
      </c>
      <c r="C12" s="127" t="s">
        <v>1021</v>
      </c>
      <c r="D12" s="366">
        <v>1300.8</v>
      </c>
      <c r="E12" s="127">
        <v>140</v>
      </c>
      <c r="F12" s="145">
        <f>E12*D12</f>
        <v>182112</v>
      </c>
      <c r="G12" s="145"/>
      <c r="H12" s="145"/>
      <c r="I12" s="145">
        <v>50115</v>
      </c>
      <c r="J12" s="145">
        <v>66000</v>
      </c>
      <c r="K12" s="145">
        <v>65997</v>
      </c>
      <c r="L12" s="133">
        <v>1150</v>
      </c>
    </row>
    <row r="13" spans="1:13">
      <c r="A13" s="124" t="s">
        <v>49</v>
      </c>
      <c r="B13" s="125" t="s">
        <v>1022</v>
      </c>
      <c r="C13" s="127" t="s">
        <v>190</v>
      </c>
      <c r="D13" s="127">
        <v>36</v>
      </c>
      <c r="E13" s="127">
        <v>9263</v>
      </c>
      <c r="F13" s="145">
        <f t="shared" ref="F13:F19" si="0">E13*D13</f>
        <v>333468</v>
      </c>
      <c r="G13" s="145"/>
      <c r="H13" s="145"/>
      <c r="I13" s="145">
        <v>120192</v>
      </c>
      <c r="J13" s="145">
        <v>106634</v>
      </c>
      <c r="K13" s="145">
        <v>106642</v>
      </c>
      <c r="L13" s="133">
        <v>1150</v>
      </c>
    </row>
    <row r="14" spans="1:13" ht="47.25">
      <c r="A14" s="124" t="s">
        <v>241</v>
      </c>
      <c r="B14" s="146" t="s">
        <v>1875</v>
      </c>
      <c r="C14" s="127" t="s">
        <v>190</v>
      </c>
      <c r="D14" s="127">
        <v>36</v>
      </c>
      <c r="E14" s="127">
        <v>2185</v>
      </c>
      <c r="F14" s="145">
        <f>E14*D14</f>
        <v>78660</v>
      </c>
      <c r="G14" s="145"/>
      <c r="H14" s="145"/>
      <c r="I14" s="468">
        <v>28353</v>
      </c>
      <c r="J14" s="468">
        <v>25156</v>
      </c>
      <c r="K14" s="468">
        <v>25151</v>
      </c>
      <c r="L14" s="133">
        <v>1210</v>
      </c>
    </row>
    <row r="15" spans="1:13">
      <c r="A15" s="124" t="s">
        <v>34</v>
      </c>
      <c r="B15" s="144" t="s">
        <v>1023</v>
      </c>
      <c r="C15" s="127"/>
      <c r="D15" s="127"/>
      <c r="E15" s="127"/>
      <c r="F15" s="145">
        <f t="shared" si="0"/>
        <v>0</v>
      </c>
      <c r="G15" s="145"/>
      <c r="H15" s="145"/>
      <c r="I15" s="145"/>
      <c r="J15" s="145"/>
      <c r="K15" s="145"/>
      <c r="L15" s="133">
        <v>2000</v>
      </c>
    </row>
    <row r="16" spans="1:13">
      <c r="A16" s="124" t="s">
        <v>51</v>
      </c>
      <c r="B16" s="147" t="s">
        <v>1024</v>
      </c>
      <c r="C16" s="125" t="s">
        <v>1025</v>
      </c>
      <c r="D16" s="127">
        <v>5</v>
      </c>
      <c r="E16" s="127">
        <v>608</v>
      </c>
      <c r="F16" s="145">
        <f t="shared" si="0"/>
        <v>3040</v>
      </c>
      <c r="G16" s="145"/>
      <c r="H16" s="145"/>
      <c r="I16" s="145">
        <v>500</v>
      </c>
      <c r="J16" s="145">
        <v>1270</v>
      </c>
      <c r="K16" s="145">
        <v>1270</v>
      </c>
      <c r="L16" s="133">
        <v>2100</v>
      </c>
    </row>
    <row r="17" spans="1:12">
      <c r="A17" s="124" t="s">
        <v>53</v>
      </c>
      <c r="B17" s="146" t="s">
        <v>1026</v>
      </c>
      <c r="C17" s="127"/>
      <c r="D17" s="127">
        <v>3</v>
      </c>
      <c r="E17" s="127"/>
      <c r="F17" s="145">
        <f t="shared" si="0"/>
        <v>0</v>
      </c>
      <c r="G17" s="145"/>
      <c r="H17" s="145"/>
      <c r="I17" s="145"/>
      <c r="J17" s="145"/>
      <c r="K17" s="145"/>
      <c r="L17" s="133">
        <v>2200</v>
      </c>
    </row>
    <row r="18" spans="1:12">
      <c r="A18" s="124" t="s">
        <v>54</v>
      </c>
      <c r="B18" s="146" t="s">
        <v>1027</v>
      </c>
      <c r="C18" s="127" t="s">
        <v>1028</v>
      </c>
      <c r="D18" s="127">
        <v>24</v>
      </c>
      <c r="E18" s="127">
        <v>80</v>
      </c>
      <c r="F18" s="145">
        <f t="shared" si="0"/>
        <v>1920</v>
      </c>
      <c r="G18" s="145"/>
      <c r="H18" s="145"/>
      <c r="I18" s="145">
        <v>640</v>
      </c>
      <c r="J18" s="145">
        <v>640</v>
      </c>
      <c r="K18" s="145">
        <v>640</v>
      </c>
      <c r="L18" s="133"/>
    </row>
    <row r="19" spans="1:12">
      <c r="A19" s="124" t="s">
        <v>142</v>
      </c>
      <c r="B19" s="147" t="s">
        <v>71</v>
      </c>
      <c r="C19" s="125" t="s">
        <v>1029</v>
      </c>
      <c r="D19" s="28">
        <v>80</v>
      </c>
      <c r="E19" s="28">
        <v>10</v>
      </c>
      <c r="F19" s="145">
        <f t="shared" si="0"/>
        <v>800</v>
      </c>
      <c r="G19" s="145"/>
      <c r="H19" s="145"/>
      <c r="I19" s="145">
        <v>200</v>
      </c>
      <c r="J19" s="145">
        <v>300</v>
      </c>
      <c r="K19" s="145">
        <v>300</v>
      </c>
      <c r="L19" s="133">
        <v>2300</v>
      </c>
    </row>
    <row r="20" spans="1:12">
      <c r="A20" s="126"/>
      <c r="B20" s="793" t="s">
        <v>41</v>
      </c>
      <c r="C20" s="793"/>
      <c r="D20" s="793"/>
      <c r="E20" s="793"/>
      <c r="F20" s="7">
        <f t="shared" ref="F20:K20" si="1">SUM(F11:F19)</f>
        <v>600000</v>
      </c>
      <c r="G20" s="7">
        <f t="shared" si="1"/>
        <v>0</v>
      </c>
      <c r="H20" s="7">
        <f t="shared" si="1"/>
        <v>0</v>
      </c>
      <c r="I20" s="7">
        <f t="shared" si="1"/>
        <v>200000</v>
      </c>
      <c r="J20" s="7">
        <f t="shared" si="1"/>
        <v>200000</v>
      </c>
      <c r="K20" s="7">
        <f t="shared" si="1"/>
        <v>200000</v>
      </c>
      <c r="L20" s="126"/>
    </row>
    <row r="23" spans="1:12">
      <c r="C23" s="213"/>
      <c r="D23" s="148"/>
      <c r="E23" s="213"/>
      <c r="F23" s="213"/>
      <c r="G23" s="213"/>
    </row>
    <row r="24" spans="1:12" ht="15.75" customHeight="1">
      <c r="C24" s="213"/>
      <c r="D24" s="213"/>
      <c r="E24" s="213"/>
      <c r="F24" s="213"/>
      <c r="G24" s="213"/>
    </row>
    <row r="25" spans="1:12" ht="15.75" customHeight="1">
      <c r="C25" s="213"/>
      <c r="D25" s="213"/>
      <c r="E25" s="213"/>
      <c r="F25" s="213"/>
      <c r="G25" s="213"/>
    </row>
  </sheetData>
  <mergeCells count="17">
    <mergeCell ref="A2:B2"/>
    <mergeCell ref="C2:E2"/>
    <mergeCell ref="A3:B3"/>
    <mergeCell ref="C3:E3"/>
    <mergeCell ref="A4:B4"/>
    <mergeCell ref="C4:E4"/>
    <mergeCell ref="B20:E20"/>
    <mergeCell ref="A5:L5"/>
    <mergeCell ref="A6:L6"/>
    <mergeCell ref="A8:A9"/>
    <mergeCell ref="B8:B9"/>
    <mergeCell ref="C8:C9"/>
    <mergeCell ref="D8:D9"/>
    <mergeCell ref="E8:E9"/>
    <mergeCell ref="F8:F9"/>
    <mergeCell ref="L8:L9"/>
    <mergeCell ref="G8:K8"/>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K13"/>
  <sheetViews>
    <sheetView workbookViewId="0">
      <selection activeCell="J1" sqref="J1"/>
    </sheetView>
  </sheetViews>
  <sheetFormatPr defaultRowHeight="15.75"/>
  <cols>
    <col min="1" max="1" width="5" style="1" customWidth="1"/>
    <col min="2" max="2" width="25.28515625" style="1" customWidth="1"/>
    <col min="3" max="3" width="12.85546875" style="1" customWidth="1"/>
    <col min="4" max="4" width="17.28515625" style="1" customWidth="1"/>
    <col min="5" max="5" width="15.140625" style="1" customWidth="1"/>
    <col min="6" max="6" width="21.7109375" style="1" customWidth="1"/>
    <col min="7" max="7" width="11.7109375" style="1" customWidth="1"/>
    <col min="8" max="8" width="16.7109375" style="1" customWidth="1"/>
    <col min="9" max="9" width="13.5703125" style="1" customWidth="1"/>
    <col min="10" max="10" width="23.28515625" style="1" customWidth="1"/>
    <col min="11" max="16384" width="9.140625" style="1"/>
  </cols>
  <sheetData>
    <row r="1" spans="1:11">
      <c r="J1" s="212" t="s">
        <v>1414</v>
      </c>
      <c r="K1" s="2"/>
    </row>
    <row r="2" spans="1:11">
      <c r="A2" s="791" t="s">
        <v>18</v>
      </c>
      <c r="B2" s="791"/>
      <c r="C2" s="812" t="s">
        <v>1041</v>
      </c>
      <c r="D2" s="812"/>
      <c r="E2" s="812"/>
      <c r="F2" s="213"/>
      <c r="G2" s="213"/>
      <c r="H2" s="213"/>
      <c r="I2" s="213"/>
      <c r="J2" s="213"/>
    </row>
    <row r="3" spans="1:11">
      <c r="A3" s="789" t="s">
        <v>20</v>
      </c>
      <c r="B3" s="790"/>
      <c r="C3" s="812" t="s">
        <v>1041</v>
      </c>
      <c r="D3" s="812"/>
      <c r="E3" s="812"/>
      <c r="F3" s="213"/>
      <c r="G3" s="213"/>
      <c r="H3" s="213"/>
      <c r="I3" s="213"/>
      <c r="J3" s="209"/>
    </row>
    <row r="4" spans="1:11">
      <c r="A4" s="791" t="s">
        <v>21</v>
      </c>
      <c r="B4" s="791"/>
      <c r="C4" s="813" t="s">
        <v>1018</v>
      </c>
      <c r="D4" s="813"/>
      <c r="E4" s="813"/>
      <c r="F4" s="213"/>
      <c r="G4" s="213"/>
      <c r="H4" s="213"/>
      <c r="I4" s="213"/>
      <c r="J4" s="213"/>
    </row>
    <row r="5" spans="1:11">
      <c r="A5" s="808" t="str">
        <f>[1]Kospavilkums!A3</f>
        <v>Latvijas Valsts  un Latvijas Nacionālās operas simtgadei veltītie  Latvijas Nacionālās Operas un Baleta Gala koncerti</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1417</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173</v>
      </c>
      <c r="C11" s="127" t="s">
        <v>1042</v>
      </c>
      <c r="D11" s="127">
        <v>2</v>
      </c>
      <c r="E11" s="127">
        <v>100000</v>
      </c>
      <c r="F11" s="145">
        <f>D11*E11</f>
        <v>200000</v>
      </c>
      <c r="G11" s="145"/>
      <c r="H11" s="145">
        <v>200000</v>
      </c>
      <c r="I11" s="145"/>
      <c r="J11" s="149"/>
    </row>
    <row r="12" spans="1:11">
      <c r="A12" s="124" t="s">
        <v>34</v>
      </c>
      <c r="B12" s="125" t="s">
        <v>1043</v>
      </c>
      <c r="C12" s="127" t="s">
        <v>1042</v>
      </c>
      <c r="D12" s="127">
        <v>2</v>
      </c>
      <c r="E12" s="127">
        <v>25000</v>
      </c>
      <c r="F12" s="145">
        <f>D12*E12</f>
        <v>50000</v>
      </c>
      <c r="G12" s="145"/>
      <c r="H12" s="145">
        <v>50000</v>
      </c>
      <c r="I12" s="145"/>
      <c r="J12" s="149"/>
    </row>
    <row r="13" spans="1:11">
      <c r="A13" s="126"/>
      <c r="B13" s="793" t="s">
        <v>41</v>
      </c>
      <c r="C13" s="793"/>
      <c r="D13" s="793"/>
      <c r="E13" s="793"/>
      <c r="F13" s="7">
        <f>SUM(F11:F12)</f>
        <v>250000</v>
      </c>
      <c r="G13" s="7">
        <f>SUM(G11:G12)</f>
        <v>0</v>
      </c>
      <c r="H13" s="7">
        <f>SUM(H11:H12)</f>
        <v>250000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0"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J14"/>
  <sheetViews>
    <sheetView workbookViewId="0">
      <selection activeCell="F21" sqref="F21"/>
    </sheetView>
  </sheetViews>
  <sheetFormatPr defaultRowHeight="15"/>
  <cols>
    <col min="1" max="1" width="8.28515625" style="286" bestFit="1" customWidth="1"/>
    <col min="2" max="2" width="24.28515625" style="286" customWidth="1"/>
    <col min="3" max="3" width="20.85546875" style="286" bestFit="1" customWidth="1"/>
    <col min="4" max="4" width="14.7109375" style="286" bestFit="1" customWidth="1"/>
    <col min="5" max="5" width="21.7109375" style="286" customWidth="1"/>
    <col min="6" max="6" width="20.85546875" style="286" bestFit="1" customWidth="1"/>
    <col min="7" max="7" width="9.85546875" style="286" bestFit="1" customWidth="1"/>
    <col min="8" max="8" width="8.7109375" style="286" bestFit="1" customWidth="1"/>
    <col min="9" max="9" width="5.5703125" style="286" bestFit="1" customWidth="1"/>
    <col min="10" max="10" width="17.5703125" style="286" customWidth="1"/>
    <col min="11" max="16384" width="9.140625" style="286"/>
  </cols>
  <sheetData>
    <row r="1" spans="1:10" ht="15.75">
      <c r="J1" s="212" t="s">
        <v>1413</v>
      </c>
    </row>
    <row r="2" spans="1:10">
      <c r="A2" s="803" t="s">
        <v>18</v>
      </c>
      <c r="B2" s="803"/>
      <c r="C2" s="804" t="s">
        <v>1041</v>
      </c>
      <c r="D2" s="804"/>
      <c r="E2" s="804"/>
      <c r="F2" s="287"/>
      <c r="G2" s="287"/>
      <c r="H2" s="287"/>
      <c r="I2" s="287"/>
      <c r="J2" s="287"/>
    </row>
    <row r="3" spans="1:10" ht="15.75">
      <c r="A3" s="805" t="s">
        <v>20</v>
      </c>
      <c r="B3" s="806"/>
      <c r="C3" s="804" t="s">
        <v>1041</v>
      </c>
      <c r="D3" s="804"/>
      <c r="E3" s="804"/>
      <c r="F3" s="287"/>
      <c r="G3" s="287"/>
      <c r="H3" s="287"/>
      <c r="I3" s="287"/>
      <c r="J3" s="209"/>
    </row>
    <row r="4" spans="1:10">
      <c r="A4" s="803" t="s">
        <v>21</v>
      </c>
      <c r="B4" s="803"/>
      <c r="C4" s="807" t="s">
        <v>1018</v>
      </c>
      <c r="D4" s="807"/>
      <c r="E4" s="807"/>
      <c r="F4" s="287"/>
      <c r="G4" s="287"/>
      <c r="H4" s="287"/>
      <c r="I4" s="287"/>
      <c r="J4" s="287"/>
    </row>
    <row r="5" spans="1:10" ht="15.75">
      <c r="A5" s="808" t="s">
        <v>1876</v>
      </c>
      <c r="B5" s="808"/>
      <c r="C5" s="808"/>
      <c r="D5" s="808"/>
      <c r="E5" s="808"/>
      <c r="F5" s="808"/>
      <c r="G5" s="808"/>
      <c r="H5" s="808"/>
      <c r="I5" s="808"/>
      <c r="J5" s="808"/>
    </row>
    <row r="6" spans="1:10">
      <c r="A6" s="809" t="s">
        <v>23</v>
      </c>
      <c r="B6" s="809"/>
      <c r="C6" s="809"/>
      <c r="D6" s="809"/>
      <c r="E6" s="809"/>
      <c r="F6" s="809"/>
      <c r="G6" s="809"/>
      <c r="H6" s="809"/>
      <c r="I6" s="809"/>
      <c r="J6" s="809"/>
    </row>
    <row r="7" spans="1:10" ht="15.75">
      <c r="A7" s="3"/>
      <c r="B7" s="3"/>
      <c r="C7" s="3"/>
      <c r="D7" s="3"/>
      <c r="E7" s="3"/>
      <c r="F7" s="3"/>
      <c r="G7" s="3"/>
      <c r="H7" s="3"/>
      <c r="I7" s="3"/>
      <c r="J7" s="4" t="s">
        <v>13</v>
      </c>
    </row>
    <row r="8" spans="1:10" ht="45" customHeight="1">
      <c r="A8" s="902" t="s">
        <v>24</v>
      </c>
      <c r="B8" s="902" t="s">
        <v>25</v>
      </c>
      <c r="C8" s="902" t="s">
        <v>26</v>
      </c>
      <c r="D8" s="903" t="s">
        <v>27</v>
      </c>
      <c r="E8" s="902" t="s">
        <v>28</v>
      </c>
      <c r="F8" s="902" t="s">
        <v>29</v>
      </c>
      <c r="G8" s="902" t="s">
        <v>30</v>
      </c>
      <c r="H8" s="902"/>
      <c r="I8" s="902"/>
      <c r="J8" s="902" t="s">
        <v>1325</v>
      </c>
    </row>
    <row r="9" spans="1:10" ht="55.5" customHeight="1">
      <c r="A9" s="902"/>
      <c r="B9" s="902"/>
      <c r="C9" s="902"/>
      <c r="D9" s="903"/>
      <c r="E9" s="902"/>
      <c r="F9" s="902"/>
      <c r="G9" s="6">
        <v>2017</v>
      </c>
      <c r="H9" s="6">
        <v>2018</v>
      </c>
      <c r="I9" s="6">
        <v>2019</v>
      </c>
      <c r="J9" s="902"/>
    </row>
    <row r="10" spans="1:10" ht="15.75">
      <c r="A10" s="17">
        <v>1</v>
      </c>
      <c r="B10" s="25">
        <v>2</v>
      </c>
      <c r="C10" s="25">
        <v>3</v>
      </c>
      <c r="D10" s="17">
        <v>4</v>
      </c>
      <c r="E10" s="25">
        <v>5</v>
      </c>
      <c r="F10" s="25" t="s">
        <v>32</v>
      </c>
      <c r="G10" s="25">
        <v>7</v>
      </c>
      <c r="H10" s="25">
        <v>8</v>
      </c>
      <c r="I10" s="25">
        <v>9</v>
      </c>
      <c r="J10" s="25">
        <v>10</v>
      </c>
    </row>
    <row r="11" spans="1:10" ht="15.75">
      <c r="A11" s="124" t="s">
        <v>33</v>
      </c>
      <c r="B11" s="127" t="s">
        <v>173</v>
      </c>
      <c r="C11" s="127" t="s">
        <v>1044</v>
      </c>
      <c r="D11" s="127">
        <v>1</v>
      </c>
      <c r="E11" s="127">
        <v>10000</v>
      </c>
      <c r="F11" s="145">
        <f>D11*E11</f>
        <v>10000</v>
      </c>
      <c r="G11" s="145"/>
      <c r="H11" s="145">
        <v>10000</v>
      </c>
      <c r="I11" s="145"/>
      <c r="J11" s="150"/>
    </row>
    <row r="12" spans="1:10" ht="15.75">
      <c r="A12" s="124" t="s">
        <v>34</v>
      </c>
      <c r="B12" s="125" t="s">
        <v>1043</v>
      </c>
      <c r="C12" s="127" t="s">
        <v>1044</v>
      </c>
      <c r="D12" s="127">
        <v>1</v>
      </c>
      <c r="E12" s="127">
        <v>3000</v>
      </c>
      <c r="F12" s="145">
        <f>D12*E12</f>
        <v>3000</v>
      </c>
      <c r="G12" s="145"/>
      <c r="H12" s="145">
        <v>3000</v>
      </c>
      <c r="I12" s="145"/>
      <c r="J12" s="150"/>
    </row>
    <row r="13" spans="1:10" ht="15.75">
      <c r="A13" s="124" t="s">
        <v>36</v>
      </c>
      <c r="B13" s="125" t="s">
        <v>1045</v>
      </c>
      <c r="C13" s="127" t="s">
        <v>1044</v>
      </c>
      <c r="D13" s="127">
        <v>1</v>
      </c>
      <c r="E13" s="127">
        <v>113000</v>
      </c>
      <c r="F13" s="145">
        <f>D13*E13</f>
        <v>113000</v>
      </c>
      <c r="G13" s="145">
        <v>106500</v>
      </c>
      <c r="H13" s="145">
        <v>6500</v>
      </c>
      <c r="I13" s="145"/>
      <c r="J13" s="150"/>
    </row>
    <row r="14" spans="1:10" ht="15.75">
      <c r="A14" s="126"/>
      <c r="B14" s="793" t="s">
        <v>41</v>
      </c>
      <c r="C14" s="793"/>
      <c r="D14" s="793"/>
      <c r="E14" s="793"/>
      <c r="F14" s="7">
        <f>SUM(F11:F13)</f>
        <v>126000</v>
      </c>
      <c r="G14" s="7">
        <f>SUM(G11:G13)</f>
        <v>106500</v>
      </c>
      <c r="H14" s="7">
        <f>SUM(H11:H13)</f>
        <v>19500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5"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J14"/>
  <sheetViews>
    <sheetView workbookViewId="0">
      <selection activeCell="O9" sqref="O9"/>
    </sheetView>
  </sheetViews>
  <sheetFormatPr defaultRowHeight="15.75"/>
  <cols>
    <col min="1" max="1" width="9.140625" style="1"/>
    <col min="2" max="2" width="28.42578125" style="1" customWidth="1"/>
    <col min="3" max="3" width="15.140625" style="1" customWidth="1"/>
    <col min="4" max="4" width="14.5703125" style="1" bestFit="1" customWidth="1"/>
    <col min="5" max="9" width="9.140625" style="1"/>
    <col min="10" max="10" width="22.5703125" style="1" customWidth="1"/>
    <col min="11" max="16384" width="9.140625" style="1"/>
  </cols>
  <sheetData>
    <row r="1" spans="1:10">
      <c r="J1" s="212" t="s">
        <v>1412</v>
      </c>
    </row>
    <row r="2" spans="1:10">
      <c r="A2" s="791" t="s">
        <v>18</v>
      </c>
      <c r="B2" s="791"/>
      <c r="C2" s="812" t="s">
        <v>1041</v>
      </c>
      <c r="D2" s="812"/>
      <c r="E2" s="812"/>
      <c r="F2" s="213"/>
      <c r="G2" s="213"/>
      <c r="H2" s="213"/>
      <c r="I2" s="213"/>
      <c r="J2" s="213"/>
    </row>
    <row r="3" spans="1:10">
      <c r="A3" s="789" t="s">
        <v>20</v>
      </c>
      <c r="B3" s="790"/>
      <c r="C3" s="812" t="s">
        <v>1041</v>
      </c>
      <c r="D3" s="812"/>
      <c r="E3" s="812"/>
      <c r="F3" s="213"/>
      <c r="G3" s="213"/>
      <c r="H3" s="213"/>
      <c r="I3" s="213"/>
      <c r="J3" s="209"/>
    </row>
    <row r="4" spans="1:10">
      <c r="A4" s="791" t="s">
        <v>21</v>
      </c>
      <c r="B4" s="791"/>
      <c r="C4" s="813" t="s">
        <v>1018</v>
      </c>
      <c r="D4" s="813"/>
      <c r="E4" s="813"/>
      <c r="F4" s="213"/>
      <c r="G4" s="213"/>
      <c r="H4" s="213"/>
      <c r="I4" s="213"/>
      <c r="J4" s="213"/>
    </row>
    <row r="5" spans="1:10">
      <c r="A5" s="808" t="s">
        <v>1879</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ht="33.75" customHeight="1">
      <c r="A8" s="796" t="s">
        <v>24</v>
      </c>
      <c r="B8" s="796" t="s">
        <v>25</v>
      </c>
      <c r="C8" s="796" t="s">
        <v>26</v>
      </c>
      <c r="D8" s="810" t="s">
        <v>27</v>
      </c>
      <c r="E8" s="796" t="s">
        <v>28</v>
      </c>
      <c r="F8" s="796" t="s">
        <v>29</v>
      </c>
      <c r="G8" s="798" t="s">
        <v>30</v>
      </c>
      <c r="H8" s="799"/>
      <c r="I8" s="800"/>
      <c r="J8" s="796" t="s">
        <v>1415</v>
      </c>
    </row>
    <row r="9" spans="1:10" ht="33.75" customHeight="1">
      <c r="A9" s="797"/>
      <c r="B9" s="797"/>
      <c r="C9" s="797"/>
      <c r="D9" s="811"/>
      <c r="E9" s="797"/>
      <c r="F9" s="797"/>
      <c r="G9" s="6">
        <v>2017</v>
      </c>
      <c r="H9" s="6">
        <v>2018</v>
      </c>
      <c r="I9" s="6">
        <v>2019</v>
      </c>
      <c r="J9" s="797"/>
    </row>
    <row r="10" spans="1:10">
      <c r="A10" s="17">
        <v>1</v>
      </c>
      <c r="B10" s="25">
        <v>2</v>
      </c>
      <c r="C10" s="219">
        <v>3</v>
      </c>
      <c r="D10" s="17">
        <v>4</v>
      </c>
      <c r="E10" s="25">
        <v>5</v>
      </c>
      <c r="F10" s="151" t="s">
        <v>32</v>
      </c>
      <c r="G10" s="151">
        <v>7</v>
      </c>
      <c r="H10" s="151">
        <v>8</v>
      </c>
      <c r="I10" s="151">
        <v>9</v>
      </c>
      <c r="J10" s="25">
        <v>10</v>
      </c>
    </row>
    <row r="11" spans="1:10">
      <c r="A11" s="124" t="s">
        <v>33</v>
      </c>
      <c r="B11" s="127" t="s">
        <v>173</v>
      </c>
      <c r="C11" s="1" t="s">
        <v>1044</v>
      </c>
      <c r="D11" s="127">
        <v>1</v>
      </c>
      <c r="E11" s="127">
        <v>3000</v>
      </c>
      <c r="F11" s="145">
        <f>D11*E11</f>
        <v>3000</v>
      </c>
      <c r="G11" s="145">
        <v>0</v>
      </c>
      <c r="H11" s="145">
        <v>3000</v>
      </c>
      <c r="I11" s="145">
        <v>0</v>
      </c>
      <c r="J11" s="149"/>
    </row>
    <row r="12" spans="1:10">
      <c r="A12" s="124" t="s">
        <v>34</v>
      </c>
      <c r="B12" s="125" t="s">
        <v>1043</v>
      </c>
      <c r="C12" s="383" t="s">
        <v>1044</v>
      </c>
      <c r="D12" s="127">
        <v>1</v>
      </c>
      <c r="E12" s="127">
        <v>2000</v>
      </c>
      <c r="F12" s="145">
        <f>D12*E12</f>
        <v>2000</v>
      </c>
      <c r="G12" s="145">
        <v>0</v>
      </c>
      <c r="H12" s="145">
        <v>2000</v>
      </c>
      <c r="I12" s="145">
        <v>0</v>
      </c>
      <c r="J12" s="150"/>
    </row>
    <row r="13" spans="1:10">
      <c r="A13" s="124" t="s">
        <v>36</v>
      </c>
      <c r="B13" s="125" t="s">
        <v>1045</v>
      </c>
      <c r="C13" s="383" t="s">
        <v>1044</v>
      </c>
      <c r="D13" s="127">
        <v>1</v>
      </c>
      <c r="E13" s="127">
        <v>35000</v>
      </c>
      <c r="F13" s="145">
        <f>D13*E13</f>
        <v>35000</v>
      </c>
      <c r="G13" s="145">
        <v>26000</v>
      </c>
      <c r="H13" s="145">
        <v>9000</v>
      </c>
      <c r="I13" s="145">
        <v>0</v>
      </c>
      <c r="J13" s="150"/>
    </row>
    <row r="14" spans="1:10">
      <c r="A14" s="126"/>
      <c r="B14" s="793" t="s">
        <v>41</v>
      </c>
      <c r="C14" s="793"/>
      <c r="D14" s="793"/>
      <c r="E14" s="793"/>
      <c r="F14" s="7">
        <f>SUM(F11:F13)</f>
        <v>40000</v>
      </c>
      <c r="G14" s="7">
        <f>SUM(G11:G13)</f>
        <v>26000</v>
      </c>
      <c r="H14" s="7">
        <f>SUM(H11:H13)</f>
        <v>14000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6"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J12"/>
  <sheetViews>
    <sheetView workbookViewId="0">
      <selection activeCell="L16" sqref="L16"/>
    </sheetView>
  </sheetViews>
  <sheetFormatPr defaultRowHeight="15.75"/>
  <cols>
    <col min="1" max="1" width="8.28515625" style="1" bestFit="1" customWidth="1"/>
    <col min="2" max="2" width="23.140625" style="1" customWidth="1"/>
    <col min="3" max="3" width="20.85546875" style="1" bestFit="1" customWidth="1"/>
    <col min="4" max="4" width="14.7109375" style="1" bestFit="1" customWidth="1"/>
    <col min="5" max="5" width="10.85546875" style="1" customWidth="1"/>
    <col min="6" max="6" width="20.85546875" style="1" bestFit="1" customWidth="1"/>
    <col min="7" max="7" width="5.5703125" style="1" bestFit="1" customWidth="1"/>
    <col min="8" max="8" width="8.7109375" style="1" bestFit="1" customWidth="1"/>
    <col min="9" max="9" width="9.85546875" style="1" bestFit="1" customWidth="1"/>
    <col min="10" max="10" width="18.140625" style="1" customWidth="1"/>
    <col min="11" max="16384" width="9.140625" style="1"/>
  </cols>
  <sheetData>
    <row r="1" spans="1:10">
      <c r="J1" s="212" t="s">
        <v>1411</v>
      </c>
    </row>
    <row r="2" spans="1:10" ht="15.75" customHeight="1">
      <c r="A2" s="789" t="s">
        <v>18</v>
      </c>
      <c r="B2" s="790"/>
      <c r="C2" s="904" t="s">
        <v>1041</v>
      </c>
      <c r="D2" s="905"/>
      <c r="E2" s="906"/>
      <c r="F2" s="213"/>
      <c r="G2" s="213"/>
      <c r="H2" s="213"/>
      <c r="I2" s="213"/>
      <c r="J2" s="213"/>
    </row>
    <row r="3" spans="1:10" ht="15.75" customHeight="1">
      <c r="A3" s="789" t="s">
        <v>20</v>
      </c>
      <c r="B3" s="790"/>
      <c r="C3" s="904" t="s">
        <v>1041</v>
      </c>
      <c r="D3" s="905"/>
      <c r="E3" s="906"/>
      <c r="F3" s="213"/>
      <c r="G3" s="213"/>
      <c r="H3" s="213"/>
      <c r="I3" s="213"/>
      <c r="J3" s="209"/>
    </row>
    <row r="4" spans="1:10" ht="15.75" customHeight="1">
      <c r="A4" s="789" t="s">
        <v>21</v>
      </c>
      <c r="B4" s="790"/>
      <c r="C4" s="856" t="s">
        <v>1018</v>
      </c>
      <c r="D4" s="857"/>
      <c r="E4" s="858"/>
      <c r="F4" s="213"/>
      <c r="G4" s="213"/>
      <c r="H4" s="213"/>
      <c r="I4" s="213"/>
      <c r="J4" s="213"/>
    </row>
    <row r="5" spans="1:10" ht="15.75" customHeight="1">
      <c r="A5" s="808" t="s">
        <v>1872</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c r="A8" s="796" t="s">
        <v>24</v>
      </c>
      <c r="B8" s="796" t="s">
        <v>25</v>
      </c>
      <c r="C8" s="796" t="s">
        <v>26</v>
      </c>
      <c r="D8" s="796" t="s">
        <v>27</v>
      </c>
      <c r="E8" s="796" t="s">
        <v>28</v>
      </c>
      <c r="F8" s="796" t="s">
        <v>29</v>
      </c>
      <c r="G8" s="798" t="s">
        <v>30</v>
      </c>
      <c r="H8" s="799"/>
      <c r="I8" s="800"/>
      <c r="J8" s="796" t="s">
        <v>1325</v>
      </c>
    </row>
    <row r="9" spans="1:10">
      <c r="A9" s="797"/>
      <c r="B9" s="797"/>
      <c r="C9" s="797"/>
      <c r="D9" s="797"/>
      <c r="E9" s="797"/>
      <c r="F9" s="797"/>
      <c r="G9" s="470">
        <v>2017</v>
      </c>
      <c r="H9" s="470">
        <v>2018</v>
      </c>
      <c r="I9" s="470">
        <v>2019</v>
      </c>
      <c r="J9" s="797"/>
    </row>
    <row r="10" spans="1:10">
      <c r="A10" s="17">
        <v>1</v>
      </c>
      <c r="B10" s="25">
        <v>2</v>
      </c>
      <c r="C10" s="25">
        <v>3</v>
      </c>
      <c r="D10" s="17">
        <v>4</v>
      </c>
      <c r="E10" s="25">
        <v>5</v>
      </c>
      <c r="F10" s="151" t="s">
        <v>32</v>
      </c>
      <c r="G10" s="151">
        <v>7</v>
      </c>
      <c r="H10" s="151">
        <v>8</v>
      </c>
      <c r="I10" s="151">
        <v>9</v>
      </c>
      <c r="J10" s="25">
        <v>10</v>
      </c>
    </row>
    <row r="11" spans="1:10">
      <c r="A11" s="124" t="s">
        <v>33</v>
      </c>
      <c r="B11" s="125" t="s">
        <v>1045</v>
      </c>
      <c r="C11" s="127" t="s">
        <v>1044</v>
      </c>
      <c r="D11" s="127">
        <v>1</v>
      </c>
      <c r="E11" s="127">
        <v>150000</v>
      </c>
      <c r="F11" s="145">
        <f>D11*E11</f>
        <v>150000</v>
      </c>
      <c r="G11" s="145"/>
      <c r="H11" s="145">
        <v>26900</v>
      </c>
      <c r="I11" s="145">
        <v>123100</v>
      </c>
      <c r="J11" s="149"/>
    </row>
    <row r="12" spans="1:10">
      <c r="A12" s="126"/>
      <c r="B12" s="793" t="s">
        <v>41</v>
      </c>
      <c r="C12" s="793"/>
      <c r="D12" s="793"/>
      <c r="E12" s="793"/>
      <c r="F12" s="7">
        <f>SUM(F11:F11)</f>
        <v>150000</v>
      </c>
      <c r="G12" s="7">
        <f>SUM(G11:G11)</f>
        <v>0</v>
      </c>
      <c r="H12" s="7">
        <f>SUM(H11:H11)</f>
        <v>26900</v>
      </c>
      <c r="I12" s="7">
        <f>SUM(I11:I11)</f>
        <v>123100</v>
      </c>
      <c r="J12" s="126"/>
    </row>
  </sheetData>
  <mergeCells count="17">
    <mergeCell ref="B12:E12"/>
    <mergeCell ref="A6:J6"/>
    <mergeCell ref="A8:A9"/>
    <mergeCell ref="B8:B9"/>
    <mergeCell ref="C8:C9"/>
    <mergeCell ref="D8:D9"/>
    <mergeCell ref="E8:E9"/>
    <mergeCell ref="F8:F9"/>
    <mergeCell ref="G8:I8"/>
    <mergeCell ref="J8:J9"/>
    <mergeCell ref="A5:J5"/>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2"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K33"/>
  <sheetViews>
    <sheetView workbookViewId="0">
      <selection activeCell="J1" sqref="J1"/>
    </sheetView>
  </sheetViews>
  <sheetFormatPr defaultRowHeight="15.75"/>
  <cols>
    <col min="1" max="1" width="5" style="1" customWidth="1"/>
    <col min="2" max="2" width="62.7109375" style="1" customWidth="1"/>
    <col min="3" max="3" width="24.42578125" style="1" customWidth="1"/>
    <col min="4" max="4" width="10" style="1" customWidth="1"/>
    <col min="5" max="5" width="12.140625" style="1" customWidth="1"/>
    <col min="6" max="6" width="14.28515625" style="1" customWidth="1"/>
    <col min="7" max="7" width="9" style="1" bestFit="1" customWidth="1"/>
    <col min="8" max="8" width="8" style="1" customWidth="1"/>
    <col min="9" max="9" width="10.85546875" style="1" customWidth="1"/>
    <col min="10" max="10" width="15.5703125" style="1" customWidth="1"/>
    <col min="11" max="16384" width="9.140625" style="1"/>
  </cols>
  <sheetData>
    <row r="1" spans="1:11">
      <c r="J1" s="212" t="s">
        <v>1398</v>
      </c>
      <c r="K1" s="2"/>
    </row>
    <row r="3" spans="1:11">
      <c r="A3" s="791" t="s">
        <v>18</v>
      </c>
      <c r="B3" s="791"/>
      <c r="C3" s="812" t="s">
        <v>14</v>
      </c>
      <c r="D3" s="812"/>
      <c r="E3" s="812"/>
      <c r="F3" s="213"/>
      <c r="G3" s="213"/>
      <c r="H3" s="213"/>
      <c r="I3" s="213"/>
      <c r="J3" s="529"/>
    </row>
    <row r="4" spans="1:11">
      <c r="A4" s="789" t="s">
        <v>20</v>
      </c>
      <c r="B4" s="790"/>
      <c r="C4" s="812" t="s">
        <v>14</v>
      </c>
      <c r="D4" s="812"/>
      <c r="E4" s="812"/>
      <c r="F4" s="213"/>
      <c r="G4" s="213"/>
      <c r="H4" s="213"/>
      <c r="I4" s="213"/>
      <c r="J4" s="530"/>
    </row>
    <row r="5" spans="1:11">
      <c r="A5" s="791" t="s">
        <v>21</v>
      </c>
      <c r="B5" s="791"/>
      <c r="C5" s="813" t="s">
        <v>905</v>
      </c>
      <c r="D5" s="813"/>
      <c r="E5" s="813"/>
      <c r="F5" s="213"/>
      <c r="G5" s="213"/>
      <c r="H5" s="213"/>
      <c r="I5" s="213"/>
      <c r="J5" s="213"/>
    </row>
    <row r="6" spans="1:11">
      <c r="A6" s="808" t="s">
        <v>1046</v>
      </c>
      <c r="B6" s="808"/>
      <c r="C6" s="808"/>
      <c r="D6" s="808"/>
      <c r="E6" s="808"/>
      <c r="F6" s="808"/>
      <c r="G6" s="808"/>
      <c r="H6" s="808"/>
      <c r="I6" s="808"/>
      <c r="J6" s="808"/>
    </row>
    <row r="7" spans="1:11">
      <c r="A7" s="795" t="s">
        <v>23</v>
      </c>
      <c r="B7" s="795"/>
      <c r="C7" s="795"/>
      <c r="D7" s="795"/>
      <c r="E7" s="795"/>
      <c r="F7" s="795"/>
      <c r="G7" s="795"/>
      <c r="H7" s="795"/>
      <c r="I7" s="795"/>
      <c r="J7" s="795"/>
    </row>
    <row r="8" spans="1:11">
      <c r="A8" s="3"/>
      <c r="B8" s="3"/>
      <c r="C8" s="3"/>
      <c r="D8" s="3"/>
      <c r="E8" s="3"/>
      <c r="F8" s="3"/>
      <c r="G8" s="3"/>
      <c r="H8" s="3"/>
      <c r="I8" s="3"/>
      <c r="J8" s="4" t="s">
        <v>13</v>
      </c>
    </row>
    <row r="9" spans="1:11">
      <c r="A9" s="796" t="s">
        <v>24</v>
      </c>
      <c r="B9" s="796" t="s">
        <v>25</v>
      </c>
      <c r="C9" s="796" t="s">
        <v>26</v>
      </c>
      <c r="D9" s="796" t="s">
        <v>27</v>
      </c>
      <c r="E9" s="796" t="s">
        <v>28</v>
      </c>
      <c r="F9" s="796" t="s">
        <v>29</v>
      </c>
      <c r="G9" s="798" t="s">
        <v>30</v>
      </c>
      <c r="H9" s="799"/>
      <c r="I9" s="800"/>
      <c r="J9" s="796" t="s">
        <v>1325</v>
      </c>
    </row>
    <row r="10" spans="1:11">
      <c r="A10" s="797"/>
      <c r="B10" s="797"/>
      <c r="C10" s="797"/>
      <c r="D10" s="797"/>
      <c r="E10" s="797"/>
      <c r="F10" s="797"/>
      <c r="G10" s="470">
        <v>2017</v>
      </c>
      <c r="H10" s="470">
        <v>2018</v>
      </c>
      <c r="I10" s="470">
        <v>2019</v>
      </c>
      <c r="J10" s="797"/>
    </row>
    <row r="11" spans="1:11">
      <c r="A11" s="17">
        <v>1</v>
      </c>
      <c r="B11" s="25">
        <v>2</v>
      </c>
      <c r="C11" s="25">
        <v>3</v>
      </c>
      <c r="D11" s="17">
        <v>4</v>
      </c>
      <c r="E11" s="25">
        <v>5</v>
      </c>
      <c r="F11" s="151" t="s">
        <v>32</v>
      </c>
      <c r="G11" s="151">
        <v>7</v>
      </c>
      <c r="H11" s="151">
        <v>8</v>
      </c>
      <c r="I11" s="151">
        <v>9</v>
      </c>
      <c r="J11" s="25">
        <v>10</v>
      </c>
    </row>
    <row r="12" spans="1:11">
      <c r="A12" s="124" t="s">
        <v>247</v>
      </c>
      <c r="B12" s="125" t="s">
        <v>1047</v>
      </c>
      <c r="C12" s="127" t="s">
        <v>704</v>
      </c>
      <c r="D12" s="127">
        <v>1</v>
      </c>
      <c r="E12" s="127">
        <v>17000</v>
      </c>
      <c r="F12" s="197">
        <f t="shared" ref="F12:F32" si="0">D12*E12</f>
        <v>17000</v>
      </c>
      <c r="G12" s="473">
        <f>3000+14000</f>
        <v>17000</v>
      </c>
      <c r="H12" s="473"/>
      <c r="I12" s="151"/>
      <c r="J12" s="133">
        <v>1150</v>
      </c>
    </row>
    <row r="13" spans="1:11">
      <c r="A13" s="124" t="s">
        <v>281</v>
      </c>
      <c r="B13" s="125" t="s">
        <v>1048</v>
      </c>
      <c r="C13" s="127" t="s">
        <v>704</v>
      </c>
      <c r="D13" s="127">
        <v>1</v>
      </c>
      <c r="E13" s="127">
        <v>3000</v>
      </c>
      <c r="F13" s="197">
        <f t="shared" si="0"/>
        <v>3000</v>
      </c>
      <c r="G13" s="473">
        <f>1000+2000</f>
        <v>3000</v>
      </c>
      <c r="H13" s="473"/>
      <c r="I13" s="151"/>
      <c r="J13" s="133">
        <v>1150</v>
      </c>
    </row>
    <row r="14" spans="1:11">
      <c r="A14" s="124" t="s">
        <v>283</v>
      </c>
      <c r="B14" s="125" t="s">
        <v>1049</v>
      </c>
      <c r="C14" s="127" t="s">
        <v>704</v>
      </c>
      <c r="D14" s="127">
        <v>1</v>
      </c>
      <c r="E14" s="127">
        <v>3000</v>
      </c>
      <c r="F14" s="197">
        <f t="shared" si="0"/>
        <v>3000</v>
      </c>
      <c r="G14" s="473">
        <v>3000</v>
      </c>
      <c r="H14" s="473"/>
      <c r="I14" s="151"/>
      <c r="J14" s="133">
        <v>1150</v>
      </c>
    </row>
    <row r="15" spans="1:11">
      <c r="A15" s="124" t="s">
        <v>286</v>
      </c>
      <c r="B15" s="125" t="s">
        <v>1050</v>
      </c>
      <c r="C15" s="127" t="s">
        <v>704</v>
      </c>
      <c r="D15" s="127">
        <v>1</v>
      </c>
      <c r="E15" s="127">
        <v>3000</v>
      </c>
      <c r="F15" s="197">
        <f t="shared" si="0"/>
        <v>3000</v>
      </c>
      <c r="G15" s="473">
        <v>3000</v>
      </c>
      <c r="H15" s="473"/>
      <c r="I15" s="151"/>
      <c r="J15" s="133">
        <v>1150</v>
      </c>
    </row>
    <row r="16" spans="1:11">
      <c r="A16" s="124" t="s">
        <v>288</v>
      </c>
      <c r="B16" s="125" t="s">
        <v>1051</v>
      </c>
      <c r="C16" s="127" t="s">
        <v>704</v>
      </c>
      <c r="D16" s="127">
        <v>1</v>
      </c>
      <c r="E16" s="127">
        <v>2000</v>
      </c>
      <c r="F16" s="197">
        <f t="shared" si="0"/>
        <v>2000</v>
      </c>
      <c r="G16" s="473"/>
      <c r="H16" s="473"/>
      <c r="I16" s="151">
        <v>2000</v>
      </c>
      <c r="J16" s="133">
        <v>1150</v>
      </c>
    </row>
    <row r="17" spans="1:10">
      <c r="A17" s="124" t="s">
        <v>290</v>
      </c>
      <c r="B17" s="125" t="s">
        <v>1052</v>
      </c>
      <c r="C17" s="127" t="s">
        <v>1053</v>
      </c>
      <c r="D17" s="127">
        <v>1</v>
      </c>
      <c r="E17" s="127">
        <v>3000</v>
      </c>
      <c r="F17" s="197">
        <f t="shared" si="0"/>
        <v>3000</v>
      </c>
      <c r="G17" s="473"/>
      <c r="H17" s="473"/>
      <c r="I17" s="151"/>
      <c r="J17" s="133">
        <v>2279</v>
      </c>
    </row>
    <row r="18" spans="1:10">
      <c r="A18" s="124" t="s">
        <v>292</v>
      </c>
      <c r="B18" s="125" t="s">
        <v>1054</v>
      </c>
      <c r="C18" s="127" t="s">
        <v>1055</v>
      </c>
      <c r="D18" s="127">
        <v>1</v>
      </c>
      <c r="E18" s="127">
        <v>2000</v>
      </c>
      <c r="F18" s="197">
        <f t="shared" si="0"/>
        <v>2000</v>
      </c>
      <c r="G18" s="473"/>
      <c r="H18" s="473"/>
      <c r="I18" s="151"/>
      <c r="J18" s="133">
        <v>2279</v>
      </c>
    </row>
    <row r="19" spans="1:10">
      <c r="A19" s="124" t="s">
        <v>294</v>
      </c>
      <c r="B19" s="125" t="s">
        <v>1056</v>
      </c>
      <c r="C19" s="127" t="s">
        <v>1057</v>
      </c>
      <c r="D19" s="127">
        <v>1</v>
      </c>
      <c r="E19" s="127">
        <v>15000</v>
      </c>
      <c r="F19" s="197">
        <f t="shared" si="0"/>
        <v>15000</v>
      </c>
      <c r="G19" s="473"/>
      <c r="H19" s="473"/>
      <c r="I19" s="151"/>
      <c r="J19" s="133">
        <v>2261</v>
      </c>
    </row>
    <row r="20" spans="1:10">
      <c r="A20" s="124" t="s">
        <v>296</v>
      </c>
      <c r="B20" s="125" t="s">
        <v>1058</v>
      </c>
      <c r="C20" s="127" t="s">
        <v>1059</v>
      </c>
      <c r="D20" s="127">
        <v>1</v>
      </c>
      <c r="E20" s="127">
        <v>1000</v>
      </c>
      <c r="F20" s="197">
        <f t="shared" si="0"/>
        <v>1000</v>
      </c>
      <c r="G20" s="473"/>
      <c r="H20" s="473"/>
      <c r="I20" s="151"/>
      <c r="J20" s="203" t="s">
        <v>1060</v>
      </c>
    </row>
    <row r="21" spans="1:10">
      <c r="A21" s="124" t="s">
        <v>298</v>
      </c>
      <c r="B21" s="125" t="s">
        <v>1061</v>
      </c>
      <c r="C21" s="127" t="s">
        <v>704</v>
      </c>
      <c r="D21" s="127">
        <v>1</v>
      </c>
      <c r="E21" s="127">
        <v>7000</v>
      </c>
      <c r="F21" s="197">
        <f t="shared" si="0"/>
        <v>7000</v>
      </c>
      <c r="G21" s="473">
        <v>7000</v>
      </c>
      <c r="H21" s="473"/>
      <c r="I21" s="151"/>
      <c r="J21" s="133">
        <v>1150</v>
      </c>
    </row>
    <row r="22" spans="1:10">
      <c r="A22" s="124" t="s">
        <v>300</v>
      </c>
      <c r="B22" s="125" t="s">
        <v>1062</v>
      </c>
      <c r="C22" s="127" t="s">
        <v>704</v>
      </c>
      <c r="D22" s="127">
        <v>7</v>
      </c>
      <c r="E22" s="127">
        <v>4300</v>
      </c>
      <c r="F22" s="197">
        <f t="shared" si="0"/>
        <v>30100</v>
      </c>
      <c r="G22" s="531">
        <v>18000</v>
      </c>
      <c r="H22" s="532"/>
      <c r="I22" s="533"/>
      <c r="J22" s="133">
        <v>1150</v>
      </c>
    </row>
    <row r="23" spans="1:10" ht="31.5">
      <c r="A23" s="124" t="s">
        <v>302</v>
      </c>
      <c r="B23" s="125" t="s">
        <v>1063</v>
      </c>
      <c r="C23" s="127" t="s">
        <v>915</v>
      </c>
      <c r="D23" s="127">
        <v>1</v>
      </c>
      <c r="E23" s="127">
        <v>4500</v>
      </c>
      <c r="F23" s="197">
        <f t="shared" si="0"/>
        <v>4500</v>
      </c>
      <c r="G23" s="532"/>
      <c r="H23" s="532"/>
      <c r="I23" s="532"/>
      <c r="J23" s="133">
        <v>2262</v>
      </c>
    </row>
    <row r="24" spans="1:10" ht="31.5">
      <c r="A24" s="124" t="s">
        <v>304</v>
      </c>
      <c r="B24" s="125" t="s">
        <v>1064</v>
      </c>
      <c r="C24" s="127" t="s">
        <v>915</v>
      </c>
      <c r="D24" s="127">
        <v>1</v>
      </c>
      <c r="E24" s="127">
        <v>2500</v>
      </c>
      <c r="F24" s="197">
        <f t="shared" si="0"/>
        <v>2500</v>
      </c>
      <c r="G24" s="532"/>
      <c r="H24" s="532"/>
      <c r="I24" s="532"/>
      <c r="J24" s="133">
        <v>2262</v>
      </c>
    </row>
    <row r="25" spans="1:10">
      <c r="A25" s="124" t="s">
        <v>306</v>
      </c>
      <c r="B25" s="379" t="s">
        <v>1065</v>
      </c>
      <c r="C25" s="28" t="s">
        <v>1066</v>
      </c>
      <c r="D25" s="28">
        <v>1</v>
      </c>
      <c r="E25" s="28">
        <v>7000</v>
      </c>
      <c r="F25" s="336">
        <f t="shared" si="0"/>
        <v>7000</v>
      </c>
      <c r="G25" s="532"/>
      <c r="H25" s="532"/>
      <c r="I25" s="532"/>
      <c r="J25" s="120">
        <v>2279</v>
      </c>
    </row>
    <row r="26" spans="1:10" ht="31.5">
      <c r="A26" s="124" t="s">
        <v>308</v>
      </c>
      <c r="B26" s="125" t="s">
        <v>1067</v>
      </c>
      <c r="C26" s="127" t="s">
        <v>704</v>
      </c>
      <c r="D26" s="127">
        <v>1</v>
      </c>
      <c r="E26" s="127">
        <v>10000</v>
      </c>
      <c r="F26" s="197">
        <f t="shared" si="0"/>
        <v>10000</v>
      </c>
      <c r="G26" s="532"/>
      <c r="H26" s="532"/>
      <c r="I26" s="532"/>
      <c r="J26" s="133">
        <v>1150</v>
      </c>
    </row>
    <row r="27" spans="1:10">
      <c r="A27" s="124" t="s">
        <v>309</v>
      </c>
      <c r="B27" s="125" t="s">
        <v>1068</v>
      </c>
      <c r="C27" s="127" t="s">
        <v>1069</v>
      </c>
      <c r="D27" s="127">
        <v>1</v>
      </c>
      <c r="E27" s="127">
        <v>8550</v>
      </c>
      <c r="F27" s="197">
        <f t="shared" si="0"/>
        <v>8550</v>
      </c>
      <c r="G27" s="532"/>
      <c r="H27" s="532"/>
      <c r="I27" s="532"/>
      <c r="J27" s="133">
        <v>2239</v>
      </c>
    </row>
    <row r="28" spans="1:10" ht="31.5">
      <c r="A28" s="124" t="s">
        <v>310</v>
      </c>
      <c r="B28" s="125" t="s">
        <v>1070</v>
      </c>
      <c r="C28" s="127" t="s">
        <v>930</v>
      </c>
      <c r="D28" s="127">
        <v>76</v>
      </c>
      <c r="E28" s="127">
        <v>54</v>
      </c>
      <c r="F28" s="197">
        <f t="shared" si="0"/>
        <v>4104</v>
      </c>
      <c r="G28" s="532"/>
      <c r="H28" s="532"/>
      <c r="I28" s="532"/>
      <c r="J28" s="133">
        <v>2111</v>
      </c>
    </row>
    <row r="29" spans="1:10" ht="31.5">
      <c r="A29" s="124" t="s">
        <v>312</v>
      </c>
      <c r="B29" s="125" t="s">
        <v>1071</v>
      </c>
      <c r="C29" s="127" t="s">
        <v>931</v>
      </c>
      <c r="D29" s="127">
        <v>1</v>
      </c>
      <c r="E29" s="127">
        <v>6000</v>
      </c>
      <c r="F29" s="197">
        <f t="shared" si="0"/>
        <v>6000</v>
      </c>
      <c r="G29" s="534"/>
      <c r="H29" s="534"/>
      <c r="I29" s="534"/>
      <c r="J29" s="133">
        <v>2112</v>
      </c>
    </row>
    <row r="30" spans="1:10">
      <c r="A30" s="124" t="s">
        <v>313</v>
      </c>
      <c r="B30" s="125" t="s">
        <v>1072</v>
      </c>
      <c r="C30" s="125" t="s">
        <v>1073</v>
      </c>
      <c r="D30" s="127">
        <v>1</v>
      </c>
      <c r="E30" s="127">
        <v>2000</v>
      </c>
      <c r="F30" s="197">
        <f t="shared" si="0"/>
        <v>2000</v>
      </c>
      <c r="G30" s="532"/>
      <c r="H30" s="532"/>
      <c r="I30" s="532"/>
      <c r="J30" s="133">
        <v>2239</v>
      </c>
    </row>
    <row r="31" spans="1:10">
      <c r="A31" s="124" t="s">
        <v>314</v>
      </c>
      <c r="B31" s="125" t="s">
        <v>1074</v>
      </c>
      <c r="C31" s="127" t="s">
        <v>1075</v>
      </c>
      <c r="D31" s="127">
        <v>1</v>
      </c>
      <c r="E31" s="127">
        <v>500</v>
      </c>
      <c r="F31" s="197">
        <f t="shared" si="0"/>
        <v>500</v>
      </c>
      <c r="G31" s="532"/>
      <c r="H31" s="532"/>
      <c r="I31" s="532"/>
      <c r="J31" s="133">
        <v>2390</v>
      </c>
    </row>
    <row r="32" spans="1:10">
      <c r="A32" s="124" t="s">
        <v>317</v>
      </c>
      <c r="B32" s="125" t="s">
        <v>56</v>
      </c>
      <c r="C32" s="127" t="s">
        <v>1076</v>
      </c>
      <c r="D32" s="127">
        <v>1</v>
      </c>
      <c r="E32" s="127">
        <v>1000</v>
      </c>
      <c r="F32" s="197">
        <f t="shared" si="0"/>
        <v>1000</v>
      </c>
      <c r="G32" s="532"/>
      <c r="H32" s="532"/>
      <c r="I32" s="532"/>
      <c r="J32" s="133">
        <v>2239</v>
      </c>
    </row>
    <row r="33" spans="1:10">
      <c r="A33" s="126"/>
      <c r="B33" s="907" t="s">
        <v>41</v>
      </c>
      <c r="C33" s="908"/>
      <c r="D33" s="908"/>
      <c r="E33" s="909"/>
      <c r="F33" s="171">
        <f>SUM(F12:F32)</f>
        <v>132254</v>
      </c>
      <c r="G33" s="535">
        <f>SUM(G12:G32)</f>
        <v>51000</v>
      </c>
      <c r="H33" s="535">
        <f>SUM(H12:H32)</f>
        <v>0</v>
      </c>
      <c r="I33" s="535">
        <f>SUM(I12:I32)</f>
        <v>2000</v>
      </c>
      <c r="J33" s="536">
        <f>G33+H33+I33</f>
        <v>53000</v>
      </c>
    </row>
  </sheetData>
  <mergeCells count="17">
    <mergeCell ref="A3:B3"/>
    <mergeCell ref="C3:E3"/>
    <mergeCell ref="A4:B4"/>
    <mergeCell ref="C4:E4"/>
    <mergeCell ref="B33:E33"/>
    <mergeCell ref="A5:B5"/>
    <mergeCell ref="C5:E5"/>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6"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K33"/>
  <sheetViews>
    <sheetView workbookViewId="0">
      <selection activeCell="B29" sqref="B29"/>
    </sheetView>
  </sheetViews>
  <sheetFormatPr defaultColWidth="10.42578125" defaultRowHeight="15.75"/>
  <cols>
    <col min="1" max="1" width="7" style="361" customWidth="1"/>
    <col min="2" max="2" width="71.140625" style="361" customWidth="1"/>
    <col min="3" max="3" width="12.42578125" style="361" customWidth="1"/>
    <col min="4" max="9" width="10.42578125" style="361"/>
    <col min="10" max="10" width="18.7109375" style="361" customWidth="1"/>
    <col min="11" max="16384" width="10.42578125" style="361"/>
  </cols>
  <sheetData>
    <row r="1" spans="1:11">
      <c r="J1" s="356" t="s">
        <v>1724</v>
      </c>
      <c r="K1" s="407"/>
    </row>
    <row r="2" spans="1:11">
      <c r="A2" s="778" t="s">
        <v>18</v>
      </c>
      <c r="B2" s="778"/>
      <c r="C2" s="910" t="s">
        <v>10</v>
      </c>
      <c r="D2" s="777"/>
      <c r="E2" s="777"/>
      <c r="F2" s="357"/>
      <c r="G2" s="357"/>
      <c r="H2" s="357"/>
      <c r="I2" s="357"/>
      <c r="J2" s="357"/>
    </row>
    <row r="3" spans="1:11">
      <c r="A3" s="775" t="s">
        <v>20</v>
      </c>
      <c r="B3" s="776"/>
      <c r="C3" s="910" t="s">
        <v>10</v>
      </c>
      <c r="D3" s="910"/>
      <c r="E3" s="910"/>
      <c r="F3" s="357"/>
      <c r="G3" s="357"/>
      <c r="H3" s="357"/>
      <c r="I3" s="357"/>
      <c r="J3" s="357"/>
    </row>
    <row r="4" spans="1:11">
      <c r="A4" s="778" t="s">
        <v>21</v>
      </c>
      <c r="B4" s="778"/>
      <c r="C4" s="911" t="s">
        <v>12</v>
      </c>
      <c r="D4" s="779"/>
      <c r="E4" s="779"/>
      <c r="F4" s="357"/>
      <c r="G4" s="357"/>
      <c r="H4" s="357"/>
      <c r="I4" s="357"/>
      <c r="J4" s="357"/>
    </row>
    <row r="5" spans="1:11">
      <c r="A5" s="826" t="s">
        <v>1077</v>
      </c>
      <c r="B5" s="826"/>
      <c r="C5" s="826"/>
      <c r="D5" s="826"/>
      <c r="E5" s="826"/>
      <c r="F5" s="826"/>
      <c r="G5" s="826"/>
      <c r="H5" s="826"/>
      <c r="I5" s="826"/>
      <c r="J5" s="826"/>
    </row>
    <row r="6" spans="1:11">
      <c r="A6" s="783" t="s">
        <v>23</v>
      </c>
      <c r="B6" s="783"/>
      <c r="C6" s="783"/>
      <c r="D6" s="783"/>
      <c r="E6" s="783"/>
      <c r="F6" s="783"/>
      <c r="G6" s="783"/>
      <c r="H6" s="783"/>
      <c r="I6" s="783"/>
      <c r="J6" s="783"/>
    </row>
    <row r="7" spans="1:11">
      <c r="A7" s="408"/>
      <c r="B7" s="408"/>
      <c r="C7" s="408"/>
      <c r="D7" s="408"/>
      <c r="E7" s="408"/>
      <c r="F7" s="408"/>
      <c r="G7" s="408"/>
      <c r="H7" s="408"/>
      <c r="I7" s="408"/>
      <c r="J7" s="358" t="s">
        <v>13</v>
      </c>
      <c r="K7" s="407"/>
    </row>
    <row r="8" spans="1:11" s="409" customFormat="1" ht="31.5" customHeight="1">
      <c r="A8" s="784" t="s">
        <v>24</v>
      </c>
      <c r="B8" s="784" t="s">
        <v>25</v>
      </c>
      <c r="C8" s="784" t="s">
        <v>26</v>
      </c>
      <c r="D8" s="784" t="s">
        <v>27</v>
      </c>
      <c r="E8" s="784" t="s">
        <v>28</v>
      </c>
      <c r="F8" s="784" t="s">
        <v>29</v>
      </c>
      <c r="G8" s="786" t="s">
        <v>30</v>
      </c>
      <c r="H8" s="787"/>
      <c r="I8" s="788"/>
      <c r="J8" s="784" t="s">
        <v>1360</v>
      </c>
    </row>
    <row r="9" spans="1:11" s="409" customFormat="1">
      <c r="A9" s="785"/>
      <c r="B9" s="785"/>
      <c r="C9" s="785"/>
      <c r="D9" s="785"/>
      <c r="E9" s="785"/>
      <c r="F9" s="785"/>
      <c r="G9" s="410">
        <v>2017</v>
      </c>
      <c r="H9" s="410">
        <v>2018</v>
      </c>
      <c r="I9" s="410">
        <v>2019</v>
      </c>
      <c r="J9" s="785"/>
    </row>
    <row r="10" spans="1:11" s="413" customFormat="1">
      <c r="A10" s="411">
        <v>1</v>
      </c>
      <c r="B10" s="359">
        <v>2</v>
      </c>
      <c r="C10" s="359">
        <v>3</v>
      </c>
      <c r="D10" s="411">
        <v>4</v>
      </c>
      <c r="E10" s="359">
        <v>5</v>
      </c>
      <c r="F10" s="412" t="s">
        <v>32</v>
      </c>
      <c r="G10" s="412">
        <v>7</v>
      </c>
      <c r="H10" s="412"/>
      <c r="I10" s="412">
        <v>9</v>
      </c>
      <c r="J10" s="359">
        <v>10</v>
      </c>
    </row>
    <row r="11" spans="1:11">
      <c r="A11" s="414" t="s">
        <v>33</v>
      </c>
      <c r="B11" s="223" t="s">
        <v>1400</v>
      </c>
      <c r="C11" s="415" t="s">
        <v>1078</v>
      </c>
      <c r="D11" s="415">
        <v>8</v>
      </c>
      <c r="E11" s="415">
        <v>600</v>
      </c>
      <c r="F11" s="416">
        <f>D11*E11</f>
        <v>4800</v>
      </c>
      <c r="G11" s="416">
        <v>4800</v>
      </c>
      <c r="H11" s="417"/>
      <c r="I11" s="417">
        <v>0</v>
      </c>
      <c r="J11" s="133">
        <v>2279</v>
      </c>
    </row>
    <row r="12" spans="1:11">
      <c r="A12" s="414" t="s">
        <v>34</v>
      </c>
      <c r="B12" s="223" t="s">
        <v>1401</v>
      </c>
      <c r="C12" s="415" t="s">
        <v>1078</v>
      </c>
      <c r="D12" s="415">
        <v>4</v>
      </c>
      <c r="E12" s="415">
        <v>740</v>
      </c>
      <c r="F12" s="418">
        <f t="shared" ref="F12:F23" si="0">D12*E12</f>
        <v>2960</v>
      </c>
      <c r="G12" s="418">
        <v>2960</v>
      </c>
      <c r="H12" s="417">
        <v>0</v>
      </c>
      <c r="I12" s="417">
        <v>0</v>
      </c>
      <c r="J12" s="133">
        <v>2279</v>
      </c>
    </row>
    <row r="13" spans="1:11" ht="31.5">
      <c r="A13" s="414" t="s">
        <v>36</v>
      </c>
      <c r="B13" s="223" t="s">
        <v>1402</v>
      </c>
      <c r="C13" s="415" t="s">
        <v>1078</v>
      </c>
      <c r="D13" s="415">
        <v>4</v>
      </c>
      <c r="E13" s="415">
        <v>550</v>
      </c>
      <c r="F13" s="418">
        <f t="shared" si="0"/>
        <v>2200</v>
      </c>
      <c r="G13" s="418">
        <v>2200</v>
      </c>
      <c r="H13" s="417"/>
      <c r="I13" s="417"/>
      <c r="J13" s="133">
        <v>2279</v>
      </c>
    </row>
    <row r="14" spans="1:11" ht="31.5">
      <c r="A14" s="414" t="s">
        <v>38</v>
      </c>
      <c r="B14" s="223" t="s">
        <v>1079</v>
      </c>
      <c r="C14" s="415" t="s">
        <v>1080</v>
      </c>
      <c r="D14" s="415">
        <v>2</v>
      </c>
      <c r="E14" s="415">
        <v>1650</v>
      </c>
      <c r="F14" s="418">
        <f t="shared" si="0"/>
        <v>3300</v>
      </c>
      <c r="G14" s="418">
        <v>3300</v>
      </c>
      <c r="H14" s="417"/>
      <c r="I14" s="417"/>
      <c r="J14" s="133">
        <v>2279</v>
      </c>
    </row>
    <row r="15" spans="1:11" ht="31.5">
      <c r="A15" s="414" t="s">
        <v>39</v>
      </c>
      <c r="B15" s="223" t="s">
        <v>1081</v>
      </c>
      <c r="C15" s="415" t="s">
        <v>1082</v>
      </c>
      <c r="D15" s="415">
        <v>45</v>
      </c>
      <c r="E15" s="415">
        <v>16.5</v>
      </c>
      <c r="F15" s="418">
        <f t="shared" si="0"/>
        <v>743</v>
      </c>
      <c r="G15" s="418">
        <v>743</v>
      </c>
      <c r="H15" s="417"/>
      <c r="I15" s="417"/>
      <c r="J15" s="133">
        <v>2279</v>
      </c>
    </row>
    <row r="16" spans="1:11" ht="31.5">
      <c r="A16" s="414" t="s">
        <v>40</v>
      </c>
      <c r="B16" s="362" t="s">
        <v>1083</v>
      </c>
      <c r="C16" s="415" t="s">
        <v>202</v>
      </c>
      <c r="D16" s="415">
        <v>95</v>
      </c>
      <c r="E16" s="415">
        <v>45</v>
      </c>
      <c r="F16" s="418">
        <f t="shared" si="0"/>
        <v>4275</v>
      </c>
      <c r="G16" s="418">
        <v>4275</v>
      </c>
      <c r="H16" s="417"/>
      <c r="I16" s="417"/>
      <c r="J16" s="133">
        <v>2279</v>
      </c>
    </row>
    <row r="17" spans="1:10">
      <c r="A17" s="414" t="s">
        <v>62</v>
      </c>
      <c r="B17" s="362" t="s">
        <v>1403</v>
      </c>
      <c r="C17" s="415" t="s">
        <v>218</v>
      </c>
      <c r="D17" s="415">
        <v>48</v>
      </c>
      <c r="E17" s="415">
        <v>27.22</v>
      </c>
      <c r="F17" s="418">
        <f t="shared" si="0"/>
        <v>1307</v>
      </c>
      <c r="G17" s="418">
        <v>1307</v>
      </c>
      <c r="H17" s="417"/>
      <c r="I17" s="417"/>
      <c r="J17" s="133">
        <v>2279</v>
      </c>
    </row>
    <row r="18" spans="1:10" ht="31.5">
      <c r="A18" s="414" t="s">
        <v>63</v>
      </c>
      <c r="B18" s="362" t="s">
        <v>1404</v>
      </c>
      <c r="C18" s="415" t="s">
        <v>218</v>
      </c>
      <c r="D18" s="411">
        <v>48</v>
      </c>
      <c r="E18" s="411">
        <v>73.48</v>
      </c>
      <c r="F18" s="419">
        <f t="shared" si="0"/>
        <v>3527</v>
      </c>
      <c r="G18" s="419">
        <v>3527</v>
      </c>
      <c r="H18" s="420"/>
      <c r="I18" s="420"/>
      <c r="J18" s="133">
        <v>2279</v>
      </c>
    </row>
    <row r="19" spans="1:10" ht="31.5">
      <c r="A19" s="414" t="s">
        <v>64</v>
      </c>
      <c r="B19" s="362" t="s">
        <v>1405</v>
      </c>
      <c r="C19" s="415" t="s">
        <v>218</v>
      </c>
      <c r="D19" s="411">
        <v>5</v>
      </c>
      <c r="E19" s="411">
        <v>75</v>
      </c>
      <c r="F19" s="419">
        <f t="shared" si="0"/>
        <v>375</v>
      </c>
      <c r="G19" s="419">
        <v>375</v>
      </c>
      <c r="H19" s="420"/>
      <c r="I19" s="420"/>
      <c r="J19" s="133">
        <v>2312</v>
      </c>
    </row>
    <row r="20" spans="1:10" ht="31.5">
      <c r="A20" s="414" t="s">
        <v>107</v>
      </c>
      <c r="B20" s="362" t="s">
        <v>1406</v>
      </c>
      <c r="C20" s="415" t="s">
        <v>218</v>
      </c>
      <c r="D20" s="411">
        <v>24</v>
      </c>
      <c r="E20" s="411">
        <v>153.4</v>
      </c>
      <c r="F20" s="419">
        <f t="shared" si="0"/>
        <v>3682</v>
      </c>
      <c r="G20" s="419">
        <v>3682</v>
      </c>
      <c r="H20" s="420"/>
      <c r="I20" s="420"/>
      <c r="J20" s="133">
        <v>2312</v>
      </c>
    </row>
    <row r="21" spans="1:10">
      <c r="A21" s="414" t="s">
        <v>109</v>
      </c>
      <c r="B21" s="362" t="s">
        <v>1407</v>
      </c>
      <c r="C21" s="415" t="s">
        <v>218</v>
      </c>
      <c r="D21" s="411">
        <v>3000</v>
      </c>
      <c r="E21" s="411">
        <v>0.25700000000000001</v>
      </c>
      <c r="F21" s="419">
        <f t="shared" si="0"/>
        <v>771</v>
      </c>
      <c r="G21" s="419">
        <v>771</v>
      </c>
      <c r="H21" s="420"/>
      <c r="I21" s="420"/>
      <c r="J21" s="133">
        <v>2279</v>
      </c>
    </row>
    <row r="22" spans="1:10">
      <c r="A22" s="414" t="s">
        <v>112</v>
      </c>
      <c r="B22" s="362" t="s">
        <v>1408</v>
      </c>
      <c r="C22" s="415" t="s">
        <v>218</v>
      </c>
      <c r="D22" s="411">
        <v>2</v>
      </c>
      <c r="E22" s="411">
        <v>445</v>
      </c>
      <c r="F22" s="419">
        <f t="shared" si="0"/>
        <v>890</v>
      </c>
      <c r="G22" s="419">
        <v>890</v>
      </c>
      <c r="H22" s="420"/>
      <c r="I22" s="420"/>
      <c r="J22" s="133">
        <v>5238</v>
      </c>
    </row>
    <row r="23" spans="1:10" ht="31.5">
      <c r="A23" s="414" t="s">
        <v>114</v>
      </c>
      <c r="B23" s="362" t="s">
        <v>1409</v>
      </c>
      <c r="C23" s="415" t="s">
        <v>202</v>
      </c>
      <c r="D23" s="411">
        <v>75</v>
      </c>
      <c r="E23" s="411">
        <v>50</v>
      </c>
      <c r="F23" s="419">
        <f t="shared" si="0"/>
        <v>3750</v>
      </c>
      <c r="G23" s="419">
        <v>3750</v>
      </c>
      <c r="H23" s="420"/>
      <c r="I23" s="420"/>
      <c r="J23" s="133">
        <v>2279</v>
      </c>
    </row>
    <row r="24" spans="1:10" ht="47.25">
      <c r="A24" s="414" t="s">
        <v>116</v>
      </c>
      <c r="B24" s="362" t="s">
        <v>1410</v>
      </c>
      <c r="C24" s="415" t="s">
        <v>1080</v>
      </c>
      <c r="D24" s="415">
        <v>2</v>
      </c>
      <c r="E24" s="415">
        <v>1005.5</v>
      </c>
      <c r="F24" s="418">
        <f>D24*E24</f>
        <v>2011</v>
      </c>
      <c r="G24" s="418">
        <v>2011</v>
      </c>
      <c r="H24" s="417"/>
      <c r="I24" s="417"/>
      <c r="J24" s="133">
        <v>2120</v>
      </c>
    </row>
    <row r="25" spans="1:10">
      <c r="A25" s="360"/>
      <c r="B25" s="781" t="s">
        <v>41</v>
      </c>
      <c r="C25" s="781"/>
      <c r="D25" s="781"/>
      <c r="E25" s="781"/>
      <c r="F25" s="421">
        <f>SUM(F11:F24)</f>
        <v>34591</v>
      </c>
      <c r="G25" s="421">
        <f>SUM(G11:G24)</f>
        <v>34591</v>
      </c>
      <c r="H25" s="421">
        <f>SUM(H11:H24)</f>
        <v>0</v>
      </c>
      <c r="I25" s="421">
        <f>SUM(I11:I24)</f>
        <v>0</v>
      </c>
      <c r="J25" s="360"/>
    </row>
    <row r="27" spans="1:10">
      <c r="B27" s="405"/>
    </row>
    <row r="30" spans="1:10">
      <c r="B30" s="422"/>
    </row>
    <row r="32" spans="1:10">
      <c r="B32" s="406" t="s">
        <v>1084</v>
      </c>
    </row>
    <row r="33" spans="2:2">
      <c r="B33" s="422" t="s">
        <v>1085</v>
      </c>
    </row>
  </sheetData>
  <mergeCells count="17">
    <mergeCell ref="A2:B2"/>
    <mergeCell ref="C2:E2"/>
    <mergeCell ref="A3:B3"/>
    <mergeCell ref="C3:E3"/>
    <mergeCell ref="A4:B4"/>
    <mergeCell ref="C4:E4"/>
    <mergeCell ref="B25:E25"/>
    <mergeCell ref="A5:J5"/>
    <mergeCell ref="A6:J6"/>
    <mergeCell ref="A8:A9"/>
    <mergeCell ref="B8:B9"/>
    <mergeCell ref="C8:C9"/>
    <mergeCell ref="D8:D9"/>
    <mergeCell ref="E8:E9"/>
    <mergeCell ref="F8:F9"/>
    <mergeCell ref="G8:I8"/>
    <mergeCell ref="J8:J9"/>
  </mergeCells>
  <hyperlinks>
    <hyperlink ref="B33" r:id="rId1"/>
  </hyperlinks>
  <pageMargins left="0.70866141732283472" right="0.70866141732283472" top="0.74803149606299213" bottom="0.74803149606299213" header="0.31496062992125984" footer="0.31496062992125984"/>
  <pageSetup paperSize="9" scale="72"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1:K18"/>
  <sheetViews>
    <sheetView workbookViewId="0">
      <selection activeCell="I20" sqref="I20"/>
    </sheetView>
  </sheetViews>
  <sheetFormatPr defaultRowHeight="15.75"/>
  <cols>
    <col min="1" max="1" width="5" style="1" customWidth="1"/>
    <col min="2" max="2" width="24.7109375" style="1" customWidth="1"/>
    <col min="3" max="3" width="20.28515625" style="1" customWidth="1"/>
    <col min="4" max="4" width="17.28515625" style="1" customWidth="1"/>
    <col min="5" max="5" width="15.140625" style="1" customWidth="1"/>
    <col min="6" max="6" width="21.7109375" style="1" customWidth="1"/>
    <col min="7" max="7" width="8.7109375" style="1" bestFit="1" customWidth="1"/>
    <col min="8" max="8" width="5.5703125" style="1" bestFit="1" customWidth="1"/>
    <col min="9" max="9" width="21.7109375" style="1" customWidth="1"/>
    <col min="10" max="10" width="47" style="1" customWidth="1"/>
    <col min="11" max="16384" width="9.140625" style="1"/>
  </cols>
  <sheetData>
    <row r="1" spans="1:11">
      <c r="J1" s="212" t="s">
        <v>1302</v>
      </c>
      <c r="K1" s="2"/>
    </row>
    <row r="2" spans="1:11">
      <c r="A2" s="791" t="s">
        <v>18</v>
      </c>
      <c r="B2" s="791"/>
      <c r="C2" s="812" t="s">
        <v>2</v>
      </c>
      <c r="D2" s="812"/>
      <c r="E2" s="812"/>
      <c r="F2" s="213"/>
      <c r="G2" s="213"/>
      <c r="H2" s="213"/>
      <c r="I2" s="213"/>
      <c r="J2" s="213"/>
    </row>
    <row r="3" spans="1:11">
      <c r="A3" s="789" t="s">
        <v>20</v>
      </c>
      <c r="B3" s="790"/>
      <c r="C3" s="812" t="s">
        <v>2</v>
      </c>
      <c r="D3" s="812"/>
      <c r="E3" s="812"/>
      <c r="F3" s="213"/>
      <c r="G3" s="213"/>
      <c r="H3" s="213"/>
      <c r="I3" s="213"/>
      <c r="J3" s="209"/>
    </row>
    <row r="4" spans="1:11">
      <c r="A4" s="791" t="s">
        <v>21</v>
      </c>
      <c r="B4" s="791"/>
      <c r="C4" s="813" t="s">
        <v>2</v>
      </c>
      <c r="D4" s="813"/>
      <c r="E4" s="813"/>
      <c r="F4" s="213"/>
      <c r="G4" s="213"/>
      <c r="H4" s="213"/>
      <c r="I4" s="213"/>
      <c r="J4" s="213"/>
    </row>
    <row r="5" spans="1:11" ht="34.5" customHeight="1">
      <c r="A5" s="814"/>
      <c r="B5" s="814"/>
      <c r="C5" s="814"/>
      <c r="D5" s="814"/>
      <c r="E5" s="814"/>
      <c r="F5" s="814"/>
      <c r="G5" s="814"/>
      <c r="H5" s="814"/>
      <c r="I5" s="814"/>
      <c r="J5" s="814"/>
    </row>
    <row r="6" spans="1:11" ht="24.75" customHeight="1">
      <c r="A6" s="815" t="s">
        <v>1900</v>
      </c>
      <c r="B6" s="815"/>
      <c r="C6" s="815"/>
      <c r="D6" s="815"/>
      <c r="E6" s="815"/>
      <c r="F6" s="815"/>
      <c r="G6" s="815"/>
      <c r="H6" s="815"/>
      <c r="I6" s="815"/>
      <c r="J6" s="815"/>
    </row>
    <row r="7" spans="1:11" ht="19.5" customHeight="1">
      <c r="A7" s="3"/>
      <c r="B7" s="3"/>
      <c r="C7" s="3"/>
      <c r="D7" s="3"/>
      <c r="E7" s="3"/>
      <c r="F7" s="3"/>
      <c r="G7" s="3"/>
      <c r="H7" s="3"/>
      <c r="I7" s="3"/>
      <c r="J7" s="4" t="s">
        <v>13</v>
      </c>
      <c r="K7" s="2"/>
    </row>
    <row r="8" spans="1:11" s="5" customFormat="1" ht="34.5" customHeight="1">
      <c r="A8" s="796" t="s">
        <v>24</v>
      </c>
      <c r="B8" s="796" t="s">
        <v>25</v>
      </c>
      <c r="C8" s="796" t="s">
        <v>26</v>
      </c>
      <c r="D8" s="810" t="s">
        <v>27</v>
      </c>
      <c r="E8" s="796" t="s">
        <v>28</v>
      </c>
      <c r="F8" s="796" t="s">
        <v>29</v>
      </c>
      <c r="G8" s="798" t="s">
        <v>30</v>
      </c>
      <c r="H8" s="799"/>
      <c r="I8" s="800"/>
      <c r="J8" s="796" t="s">
        <v>31</v>
      </c>
    </row>
    <row r="9" spans="1:11" s="5" customFormat="1" ht="25.5" customHeight="1">
      <c r="A9" s="797"/>
      <c r="B9" s="797"/>
      <c r="C9" s="797"/>
      <c r="D9" s="811"/>
      <c r="E9" s="797"/>
      <c r="F9" s="797"/>
      <c r="G9" s="6">
        <v>2017</v>
      </c>
      <c r="H9" s="6">
        <v>2018</v>
      </c>
      <c r="I9" s="6">
        <v>2019</v>
      </c>
      <c r="J9" s="797"/>
    </row>
    <row r="10" spans="1:11" s="13" customFormat="1" ht="25.5" customHeight="1">
      <c r="A10" s="17">
        <v>1</v>
      </c>
      <c r="B10" s="25">
        <v>2</v>
      </c>
      <c r="C10" s="25">
        <v>3</v>
      </c>
      <c r="D10" s="17">
        <v>4</v>
      </c>
      <c r="E10" s="25">
        <v>5</v>
      </c>
      <c r="F10" s="151" t="s">
        <v>32</v>
      </c>
      <c r="G10" s="151">
        <v>7</v>
      </c>
      <c r="H10" s="151">
        <v>8</v>
      </c>
      <c r="I10" s="151">
        <v>9</v>
      </c>
      <c r="J10" s="25">
        <v>10</v>
      </c>
    </row>
    <row r="11" spans="1:11">
      <c r="A11" s="124" t="s">
        <v>33</v>
      </c>
      <c r="B11" s="127" t="s">
        <v>73</v>
      </c>
      <c r="C11" s="127" t="s">
        <v>74</v>
      </c>
      <c r="D11" s="127">
        <v>43</v>
      </c>
      <c r="E11" s="127">
        <v>200</v>
      </c>
      <c r="F11" s="145">
        <f>D11*E11</f>
        <v>8600</v>
      </c>
      <c r="G11" s="145">
        <v>8600</v>
      </c>
      <c r="H11" s="145"/>
      <c r="I11" s="145"/>
      <c r="J11" s="125">
        <v>2264</v>
      </c>
    </row>
    <row r="12" spans="1:11" ht="15" customHeight="1">
      <c r="A12" s="124" t="s">
        <v>34</v>
      </c>
      <c r="B12" s="125" t="s">
        <v>75</v>
      </c>
      <c r="C12" s="127" t="s">
        <v>76</v>
      </c>
      <c r="D12" s="127">
        <v>100</v>
      </c>
      <c r="E12" s="127">
        <v>30</v>
      </c>
      <c r="F12" s="145">
        <f t="shared" ref="F12:F17" si="0">D12*E12</f>
        <v>3000</v>
      </c>
      <c r="G12" s="145">
        <v>3000</v>
      </c>
      <c r="H12" s="145"/>
      <c r="I12" s="145"/>
      <c r="J12" s="125">
        <v>2312</v>
      </c>
    </row>
    <row r="13" spans="1:11">
      <c r="A13" s="124" t="s">
        <v>36</v>
      </c>
      <c r="B13" s="127" t="s">
        <v>77</v>
      </c>
      <c r="C13" s="127" t="s">
        <v>76</v>
      </c>
      <c r="D13" s="127">
        <v>300</v>
      </c>
      <c r="E13" s="127">
        <v>1</v>
      </c>
      <c r="F13" s="145">
        <f t="shared" si="0"/>
        <v>300</v>
      </c>
      <c r="G13" s="145">
        <v>300</v>
      </c>
      <c r="H13" s="145"/>
      <c r="I13" s="145"/>
      <c r="J13" s="125">
        <v>2314</v>
      </c>
    </row>
    <row r="14" spans="1:11">
      <c r="A14" s="124" t="s">
        <v>38</v>
      </c>
      <c r="B14" s="127" t="s">
        <v>78</v>
      </c>
      <c r="C14" s="127" t="s">
        <v>79</v>
      </c>
      <c r="D14" s="127">
        <v>300</v>
      </c>
      <c r="E14" s="127">
        <v>2</v>
      </c>
      <c r="F14" s="145">
        <f t="shared" si="0"/>
        <v>600</v>
      </c>
      <c r="G14" s="145">
        <v>600</v>
      </c>
      <c r="H14" s="145"/>
      <c r="I14" s="145"/>
      <c r="J14" s="125">
        <v>2314</v>
      </c>
    </row>
    <row r="15" spans="1:11">
      <c r="A15" s="124" t="s">
        <v>39</v>
      </c>
      <c r="B15" s="127" t="s">
        <v>80</v>
      </c>
      <c r="C15" s="127" t="s">
        <v>76</v>
      </c>
      <c r="D15" s="228">
        <v>1000</v>
      </c>
      <c r="E15" s="127">
        <f>7*1.21</f>
        <v>8.4700000000000006</v>
      </c>
      <c r="F15" s="145">
        <f t="shared" si="0"/>
        <v>8470</v>
      </c>
      <c r="G15" s="145">
        <v>8470</v>
      </c>
      <c r="H15" s="145"/>
      <c r="I15" s="145"/>
      <c r="J15" s="125">
        <v>2314</v>
      </c>
    </row>
    <row r="16" spans="1:11">
      <c r="A16" s="124" t="s">
        <v>40</v>
      </c>
      <c r="B16" s="125" t="s">
        <v>81</v>
      </c>
      <c r="C16" s="127" t="s">
        <v>82</v>
      </c>
      <c r="D16" s="127">
        <v>405</v>
      </c>
      <c r="E16" s="127">
        <v>1.21</v>
      </c>
      <c r="F16" s="145">
        <f t="shared" si="0"/>
        <v>490</v>
      </c>
      <c r="G16" s="145">
        <v>490</v>
      </c>
      <c r="H16" s="145"/>
      <c r="I16" s="145"/>
      <c r="J16" s="125">
        <v>2322</v>
      </c>
    </row>
    <row r="17" spans="1:10">
      <c r="A17" s="124" t="s">
        <v>62</v>
      </c>
      <c r="B17" s="125" t="s">
        <v>83</v>
      </c>
      <c r="C17" s="127" t="s">
        <v>76</v>
      </c>
      <c r="D17" s="127">
        <v>1</v>
      </c>
      <c r="E17" s="127">
        <v>5000</v>
      </c>
      <c r="F17" s="145">
        <f t="shared" si="0"/>
        <v>5000</v>
      </c>
      <c r="G17" s="145">
        <v>5000</v>
      </c>
      <c r="H17" s="145"/>
      <c r="I17" s="145"/>
      <c r="J17" s="127">
        <v>5121</v>
      </c>
    </row>
    <row r="18" spans="1:10">
      <c r="A18" s="126"/>
      <c r="B18" s="793" t="s">
        <v>41</v>
      </c>
      <c r="C18" s="793"/>
      <c r="D18" s="793"/>
      <c r="E18" s="793"/>
      <c r="F18" s="7">
        <f>SUM(F11:F17)</f>
        <v>26460</v>
      </c>
      <c r="G18" s="7">
        <f>SUM(G11:G17)</f>
        <v>26460</v>
      </c>
      <c r="H18" s="7">
        <f>SUM(H11:H17)</f>
        <v>0</v>
      </c>
      <c r="I18" s="7">
        <f>SUM(I11:I17)</f>
        <v>0</v>
      </c>
      <c r="J18" s="126"/>
    </row>
  </sheetData>
  <mergeCells count="17">
    <mergeCell ref="B18:E18"/>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9" orientation="landscape" r:id="rId1"/>
</worksheet>
</file>

<file path=xl/worksheets/sheet50.xml><?xml version="1.0" encoding="utf-8"?>
<worksheet xmlns="http://schemas.openxmlformats.org/spreadsheetml/2006/main" xmlns:r="http://schemas.openxmlformats.org/officeDocument/2006/relationships">
  <sheetPr>
    <pageSetUpPr fitToPage="1"/>
  </sheetPr>
  <dimension ref="A1:K22"/>
  <sheetViews>
    <sheetView workbookViewId="0">
      <selection activeCell="J1" sqref="J1"/>
    </sheetView>
  </sheetViews>
  <sheetFormatPr defaultRowHeight="15.75"/>
  <cols>
    <col min="1" max="1" width="5" style="1" customWidth="1"/>
    <col min="2" max="2" width="66.140625" style="1" bestFit="1" customWidth="1"/>
    <col min="3" max="3" width="27.140625" style="1" customWidth="1"/>
    <col min="4" max="4" width="10.28515625" style="1" customWidth="1"/>
    <col min="5" max="5" width="15.140625" style="1" customWidth="1"/>
    <col min="6" max="6" width="13.7109375" style="1" customWidth="1"/>
    <col min="7" max="9" width="9.28515625" style="1" customWidth="1"/>
    <col min="10" max="10" width="17.140625" style="1" customWidth="1"/>
    <col min="11" max="16384" width="9.140625" style="1"/>
  </cols>
  <sheetData>
    <row r="1" spans="1:11">
      <c r="J1" s="212" t="s">
        <v>1396</v>
      </c>
      <c r="K1" s="2"/>
    </row>
    <row r="2" spans="1:11">
      <c r="A2" s="791" t="s">
        <v>18</v>
      </c>
      <c r="B2" s="791"/>
      <c r="C2" s="812" t="s">
        <v>11</v>
      </c>
      <c r="D2" s="812"/>
      <c r="E2" s="812"/>
      <c r="F2" s="213"/>
      <c r="G2" s="213"/>
      <c r="H2" s="213"/>
      <c r="I2" s="213"/>
      <c r="J2" s="213"/>
    </row>
    <row r="3" spans="1:11">
      <c r="A3" s="789" t="s">
        <v>20</v>
      </c>
      <c r="B3" s="790"/>
      <c r="C3" s="812" t="s">
        <v>11</v>
      </c>
      <c r="D3" s="812"/>
      <c r="E3" s="812"/>
      <c r="F3" s="213"/>
      <c r="G3" s="213"/>
      <c r="H3" s="213"/>
      <c r="I3" s="213"/>
      <c r="J3" s="209"/>
    </row>
    <row r="4" spans="1:11">
      <c r="A4" s="791" t="s">
        <v>21</v>
      </c>
      <c r="B4" s="791"/>
      <c r="C4" s="813" t="s">
        <v>12</v>
      </c>
      <c r="D4" s="813"/>
      <c r="E4" s="813"/>
      <c r="F4" s="213"/>
      <c r="G4" s="213"/>
      <c r="H4" s="213"/>
      <c r="I4" s="213"/>
      <c r="J4" s="213"/>
    </row>
    <row r="5" spans="1:11">
      <c r="A5" s="808" t="s">
        <v>1086</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43.5" customHeight="1">
      <c r="A8" s="796" t="s">
        <v>24</v>
      </c>
      <c r="B8" s="796" t="s">
        <v>25</v>
      </c>
      <c r="C8" s="796" t="s">
        <v>26</v>
      </c>
      <c r="D8" s="796" t="s">
        <v>27</v>
      </c>
      <c r="E8" s="796" t="s">
        <v>28</v>
      </c>
      <c r="F8" s="796" t="s">
        <v>29</v>
      </c>
      <c r="G8" s="798" t="s">
        <v>30</v>
      </c>
      <c r="H8" s="799"/>
      <c r="I8" s="800"/>
      <c r="J8" s="796" t="s">
        <v>1325</v>
      </c>
    </row>
    <row r="9" spans="1:11" s="5" customFormat="1" ht="24" customHeight="1">
      <c r="A9" s="797"/>
      <c r="B9" s="797"/>
      <c r="C9" s="797"/>
      <c r="D9" s="797"/>
      <c r="E9" s="797"/>
      <c r="F9" s="797"/>
      <c r="G9" s="6">
        <v>2017</v>
      </c>
      <c r="H9" s="6">
        <v>2018</v>
      </c>
      <c r="I9" s="6">
        <v>2019</v>
      </c>
      <c r="J9" s="797"/>
    </row>
    <row r="10" spans="1:11" s="13" customFormat="1">
      <c r="A10" s="17">
        <v>1</v>
      </c>
      <c r="B10" s="25">
        <v>2</v>
      </c>
      <c r="C10" s="25">
        <v>3</v>
      </c>
      <c r="D10" s="17">
        <v>4</v>
      </c>
      <c r="E10" s="25">
        <v>5</v>
      </c>
      <c r="F10" s="25" t="s">
        <v>32</v>
      </c>
      <c r="G10" s="25">
        <v>7</v>
      </c>
      <c r="H10" s="25">
        <v>8</v>
      </c>
      <c r="I10" s="25">
        <v>9</v>
      </c>
      <c r="J10" s="25">
        <v>10</v>
      </c>
    </row>
    <row r="11" spans="1:11">
      <c r="A11" s="124" t="s">
        <v>33</v>
      </c>
      <c r="B11" s="127" t="s">
        <v>1087</v>
      </c>
      <c r="C11" s="127" t="s">
        <v>1088</v>
      </c>
      <c r="D11" s="127">
        <v>15</v>
      </c>
      <c r="E11" s="127">
        <v>250</v>
      </c>
      <c r="F11" s="145">
        <f>D11*E11</f>
        <v>3750</v>
      </c>
      <c r="G11" s="145"/>
      <c r="H11" s="145"/>
      <c r="I11" s="145">
        <v>3750</v>
      </c>
      <c r="J11" s="133">
        <v>2122</v>
      </c>
    </row>
    <row r="12" spans="1:11">
      <c r="A12" s="124" t="s">
        <v>34</v>
      </c>
      <c r="B12" s="127" t="s">
        <v>1089</v>
      </c>
      <c r="C12" s="127" t="s">
        <v>173</v>
      </c>
      <c r="D12" s="127">
        <v>3</v>
      </c>
      <c r="E12" s="127">
        <v>600</v>
      </c>
      <c r="F12" s="145">
        <f t="shared" ref="F12:F21" si="0">D12*E12</f>
        <v>1800</v>
      </c>
      <c r="G12" s="145"/>
      <c r="H12" s="145"/>
      <c r="I12" s="145">
        <v>1800</v>
      </c>
      <c r="J12" s="133">
        <v>1150</v>
      </c>
    </row>
    <row r="13" spans="1:11">
      <c r="A13" s="124" t="s">
        <v>36</v>
      </c>
      <c r="B13" s="127" t="s">
        <v>1089</v>
      </c>
      <c r="C13" s="127" t="s">
        <v>173</v>
      </c>
      <c r="D13" s="127">
        <v>3</v>
      </c>
      <c r="E13" s="127">
        <v>600</v>
      </c>
      <c r="F13" s="145">
        <f t="shared" si="0"/>
        <v>1800</v>
      </c>
      <c r="G13" s="145"/>
      <c r="H13" s="145"/>
      <c r="I13" s="145">
        <v>1800</v>
      </c>
      <c r="J13" s="133">
        <v>1150</v>
      </c>
    </row>
    <row r="14" spans="1:11">
      <c r="A14" s="124" t="s">
        <v>38</v>
      </c>
      <c r="B14" s="127" t="s">
        <v>1089</v>
      </c>
      <c r="C14" s="127" t="s">
        <v>173</v>
      </c>
      <c r="D14" s="127">
        <v>3</v>
      </c>
      <c r="E14" s="127">
        <v>1800</v>
      </c>
      <c r="F14" s="145">
        <f t="shared" si="0"/>
        <v>5400</v>
      </c>
      <c r="G14" s="145"/>
      <c r="H14" s="145"/>
      <c r="I14" s="145">
        <v>5400</v>
      </c>
      <c r="J14" s="133">
        <v>1150</v>
      </c>
    </row>
    <row r="15" spans="1:11">
      <c r="A15" s="124" t="s">
        <v>39</v>
      </c>
      <c r="B15" s="127" t="s">
        <v>1090</v>
      </c>
      <c r="C15" s="127" t="s">
        <v>173</v>
      </c>
      <c r="D15" s="127">
        <v>5</v>
      </c>
      <c r="E15" s="127">
        <v>500</v>
      </c>
      <c r="F15" s="145">
        <f t="shared" si="0"/>
        <v>2500</v>
      </c>
      <c r="G15" s="145"/>
      <c r="H15" s="145"/>
      <c r="I15" s="145">
        <v>2500</v>
      </c>
      <c r="J15" s="133">
        <v>1150</v>
      </c>
    </row>
    <row r="16" spans="1:11">
      <c r="A16" s="124" t="s">
        <v>40</v>
      </c>
      <c r="B16" s="127" t="s">
        <v>1091</v>
      </c>
      <c r="C16" s="127" t="s">
        <v>173</v>
      </c>
      <c r="D16" s="127">
        <v>9</v>
      </c>
      <c r="E16" s="127">
        <v>500</v>
      </c>
      <c r="F16" s="145">
        <f t="shared" si="0"/>
        <v>4500</v>
      </c>
      <c r="G16" s="145"/>
      <c r="H16" s="145"/>
      <c r="I16" s="145">
        <v>4500</v>
      </c>
      <c r="J16" s="133">
        <v>1150</v>
      </c>
    </row>
    <row r="17" spans="1:10">
      <c r="A17" s="124" t="s">
        <v>62</v>
      </c>
      <c r="B17" s="127" t="s">
        <v>1092</v>
      </c>
      <c r="C17" s="127" t="s">
        <v>173</v>
      </c>
      <c r="D17" s="127">
        <v>45</v>
      </c>
      <c r="E17" s="127">
        <v>450</v>
      </c>
      <c r="F17" s="145">
        <f t="shared" si="0"/>
        <v>20250</v>
      </c>
      <c r="G17" s="145"/>
      <c r="H17" s="145"/>
      <c r="I17" s="145">
        <v>20250</v>
      </c>
      <c r="J17" s="133">
        <v>1150</v>
      </c>
    </row>
    <row r="18" spans="1:10">
      <c r="A18" s="124" t="s">
        <v>63</v>
      </c>
      <c r="B18" s="127" t="s">
        <v>1093</v>
      </c>
      <c r="C18" s="127" t="s">
        <v>1094</v>
      </c>
      <c r="D18" s="28">
        <v>3</v>
      </c>
      <c r="E18" s="28">
        <v>2500</v>
      </c>
      <c r="F18" s="224">
        <f t="shared" si="0"/>
        <v>7500</v>
      </c>
      <c r="G18" s="224"/>
      <c r="H18" s="224"/>
      <c r="I18" s="224">
        <v>7500</v>
      </c>
      <c r="J18" s="133">
        <v>2233</v>
      </c>
    </row>
    <row r="19" spans="1:10">
      <c r="A19" s="124" t="s">
        <v>64</v>
      </c>
      <c r="B19" s="127" t="s">
        <v>1095</v>
      </c>
      <c r="C19" s="127" t="s">
        <v>1096</v>
      </c>
      <c r="D19" s="28">
        <v>3</v>
      </c>
      <c r="E19" s="28">
        <v>500</v>
      </c>
      <c r="F19" s="145">
        <f t="shared" si="0"/>
        <v>1500</v>
      </c>
      <c r="G19" s="224"/>
      <c r="H19" s="224"/>
      <c r="I19" s="224">
        <v>1500</v>
      </c>
      <c r="J19" s="133">
        <v>2231</v>
      </c>
    </row>
    <row r="20" spans="1:10">
      <c r="A20" s="124" t="s">
        <v>298</v>
      </c>
      <c r="B20" s="127" t="s">
        <v>1097</v>
      </c>
      <c r="C20" s="127" t="s">
        <v>1098</v>
      </c>
      <c r="D20" s="28">
        <v>600</v>
      </c>
      <c r="E20" s="28">
        <v>15</v>
      </c>
      <c r="F20" s="145">
        <f t="shared" si="0"/>
        <v>9000</v>
      </c>
      <c r="G20" s="224"/>
      <c r="H20" s="224"/>
      <c r="I20" s="224">
        <v>9000</v>
      </c>
      <c r="J20" s="133">
        <v>2239</v>
      </c>
    </row>
    <row r="21" spans="1:10" ht="31.5">
      <c r="A21" s="124" t="s">
        <v>109</v>
      </c>
      <c r="B21" s="125" t="s">
        <v>1397</v>
      </c>
      <c r="C21" s="127" t="s">
        <v>1099</v>
      </c>
      <c r="D21" s="127">
        <v>300</v>
      </c>
      <c r="E21" s="127">
        <v>40</v>
      </c>
      <c r="F21" s="145">
        <f t="shared" si="0"/>
        <v>12000</v>
      </c>
      <c r="G21" s="145"/>
      <c r="H21" s="145"/>
      <c r="I21" s="145">
        <v>12000</v>
      </c>
      <c r="J21" s="133">
        <v>2239</v>
      </c>
    </row>
    <row r="22" spans="1:10">
      <c r="A22" s="126"/>
      <c r="B22" s="793" t="s">
        <v>41</v>
      </c>
      <c r="C22" s="793"/>
      <c r="D22" s="793"/>
      <c r="E22" s="793"/>
      <c r="F22" s="7">
        <f>SUM(F11:F21)</f>
        <v>70000</v>
      </c>
      <c r="G22" s="7">
        <f>SUM(G11:G21)</f>
        <v>0</v>
      </c>
      <c r="H22" s="7">
        <f>SUM(H11:H21)</f>
        <v>0</v>
      </c>
      <c r="I22" s="7">
        <f>SUM(I11:I21)</f>
        <v>70000</v>
      </c>
      <c r="J22" s="126"/>
    </row>
  </sheetData>
  <mergeCells count="17">
    <mergeCell ref="A2:B2"/>
    <mergeCell ref="C2:E2"/>
    <mergeCell ref="A3:B3"/>
    <mergeCell ref="C3:E3"/>
    <mergeCell ref="A4:B4"/>
    <mergeCell ref="C4:E4"/>
    <mergeCell ref="B22:E2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1"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K12"/>
  <sheetViews>
    <sheetView workbookViewId="0">
      <selection activeCell="J11" sqref="J11"/>
    </sheetView>
  </sheetViews>
  <sheetFormatPr defaultRowHeight="15.75"/>
  <cols>
    <col min="1" max="1" width="5" style="1" customWidth="1"/>
    <col min="2" max="2" width="18" style="1" customWidth="1"/>
    <col min="3" max="3" width="20.7109375" style="1" customWidth="1"/>
    <col min="4" max="4" width="17.28515625" style="1" customWidth="1"/>
    <col min="5" max="5" width="15.140625" style="1" customWidth="1"/>
    <col min="6" max="9" width="21.7109375" style="1" customWidth="1"/>
    <col min="10" max="10" width="47" style="1" customWidth="1"/>
    <col min="11" max="16384" width="9.140625" style="1"/>
  </cols>
  <sheetData>
    <row r="1" spans="1:11">
      <c r="J1" s="212" t="s">
        <v>1725</v>
      </c>
      <c r="K1" s="2"/>
    </row>
    <row r="2" spans="1:11">
      <c r="A2" s="791" t="s">
        <v>18</v>
      </c>
      <c r="B2" s="791"/>
      <c r="C2" s="812" t="s">
        <v>12</v>
      </c>
      <c r="D2" s="812"/>
      <c r="E2" s="812"/>
      <c r="F2" s="213"/>
      <c r="G2" s="213"/>
      <c r="H2" s="213"/>
      <c r="I2" s="213"/>
      <c r="J2" s="213"/>
    </row>
    <row r="3" spans="1:11">
      <c r="A3" s="789" t="s">
        <v>20</v>
      </c>
      <c r="B3" s="790"/>
      <c r="C3" s="812" t="s">
        <v>12</v>
      </c>
      <c r="D3" s="812"/>
      <c r="E3" s="812"/>
      <c r="F3" s="213"/>
      <c r="G3" s="213"/>
      <c r="H3" s="213"/>
      <c r="I3" s="213"/>
      <c r="J3" s="209"/>
    </row>
    <row r="4" spans="1:11">
      <c r="A4" s="791" t="s">
        <v>21</v>
      </c>
      <c r="B4" s="791"/>
      <c r="C4" s="812" t="s">
        <v>12</v>
      </c>
      <c r="D4" s="812"/>
      <c r="E4" s="812"/>
      <c r="F4" s="213"/>
      <c r="G4" s="213"/>
      <c r="H4" s="213"/>
      <c r="I4" s="213"/>
      <c r="J4" s="213"/>
    </row>
    <row r="5" spans="1:11">
      <c r="A5" s="808" t="s">
        <v>1269</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1270</v>
      </c>
      <c r="C11" s="127"/>
      <c r="D11" s="127">
        <v>1</v>
      </c>
      <c r="E11" s="127">
        <v>378283</v>
      </c>
      <c r="F11" s="145">
        <f>D11*E11</f>
        <v>378283</v>
      </c>
      <c r="G11" s="145">
        <v>378283</v>
      </c>
      <c r="H11" s="145">
        <v>0</v>
      </c>
      <c r="I11" s="145">
        <v>0</v>
      </c>
      <c r="J11" s="133"/>
    </row>
    <row r="12" spans="1:11">
      <c r="A12" s="126"/>
      <c r="B12" s="793" t="s">
        <v>41</v>
      </c>
      <c r="C12" s="793"/>
      <c r="D12" s="793"/>
      <c r="E12" s="793"/>
      <c r="F12" s="7">
        <f>SUM(F11:F11)</f>
        <v>378283</v>
      </c>
      <c r="G12" s="7">
        <f>SUM(G11:G11)</f>
        <v>378283</v>
      </c>
      <c r="H12" s="7">
        <f>SUM(H11:H11)</f>
        <v>0</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2"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M26"/>
  <sheetViews>
    <sheetView topLeftCell="A7" workbookViewId="0">
      <selection activeCell="B15" sqref="B15"/>
    </sheetView>
  </sheetViews>
  <sheetFormatPr defaultRowHeight="15.75"/>
  <cols>
    <col min="1" max="1" width="5" style="154" customWidth="1"/>
    <col min="2" max="2" width="71" style="154" customWidth="1"/>
    <col min="3" max="3" width="12.85546875" style="154" customWidth="1"/>
    <col min="4" max="4" width="9.28515625" style="154" customWidth="1"/>
    <col min="5" max="5" width="15.140625" style="154" customWidth="1"/>
    <col min="6" max="6" width="13.85546875" style="154" customWidth="1"/>
    <col min="7" max="11" width="11.85546875" style="154" bestFit="1" customWidth="1"/>
    <col min="12" max="12" width="32.140625" style="154" customWidth="1"/>
    <col min="13" max="16384" width="9.140625" style="154"/>
  </cols>
  <sheetData>
    <row r="1" spans="1:13">
      <c r="L1" s="212" t="s">
        <v>1854</v>
      </c>
      <c r="M1" s="155"/>
    </row>
    <row r="2" spans="1:13">
      <c r="A2" s="912" t="s">
        <v>18</v>
      </c>
      <c r="B2" s="912"/>
      <c r="C2" s="913" t="s">
        <v>12</v>
      </c>
      <c r="D2" s="913"/>
      <c r="E2" s="913"/>
      <c r="F2" s="330"/>
      <c r="G2" s="330"/>
      <c r="H2" s="330"/>
      <c r="I2" s="330"/>
      <c r="J2" s="330"/>
      <c r="K2" s="330"/>
      <c r="L2" s="330"/>
    </row>
    <row r="3" spans="1:13">
      <c r="A3" s="914" t="s">
        <v>20</v>
      </c>
      <c r="B3" s="915"/>
      <c r="C3" s="913" t="s">
        <v>12</v>
      </c>
      <c r="D3" s="913"/>
      <c r="E3" s="913"/>
      <c r="F3" s="330"/>
      <c r="G3" s="330"/>
      <c r="H3" s="330"/>
      <c r="I3" s="330"/>
      <c r="J3" s="330"/>
      <c r="K3" s="330"/>
      <c r="L3" s="331"/>
    </row>
    <row r="4" spans="1:13">
      <c r="A4" s="912" t="s">
        <v>21</v>
      </c>
      <c r="B4" s="912"/>
      <c r="C4" s="913" t="s">
        <v>12</v>
      </c>
      <c r="D4" s="913"/>
      <c r="E4" s="913"/>
      <c r="F4" s="330"/>
      <c r="G4" s="330"/>
      <c r="H4" s="330"/>
      <c r="I4" s="330"/>
      <c r="J4" s="330"/>
      <c r="K4" s="330"/>
      <c r="L4" s="330"/>
    </row>
    <row r="5" spans="1:13">
      <c r="A5" s="917" t="s">
        <v>1264</v>
      </c>
      <c r="B5" s="917"/>
      <c r="C5" s="917"/>
      <c r="D5" s="917"/>
      <c r="E5" s="917"/>
      <c r="F5" s="917"/>
      <c r="G5" s="917"/>
      <c r="H5" s="917"/>
      <c r="I5" s="917"/>
      <c r="J5" s="917"/>
      <c r="K5" s="917"/>
      <c r="L5" s="917"/>
    </row>
    <row r="6" spans="1:13">
      <c r="A6" s="918" t="s">
        <v>23</v>
      </c>
      <c r="B6" s="918"/>
      <c r="C6" s="918"/>
      <c r="D6" s="918"/>
      <c r="E6" s="918"/>
      <c r="F6" s="918"/>
      <c r="G6" s="918"/>
      <c r="H6" s="918"/>
      <c r="I6" s="918"/>
      <c r="J6" s="918"/>
      <c r="K6" s="918"/>
      <c r="L6" s="918"/>
    </row>
    <row r="7" spans="1:13">
      <c r="A7" s="158"/>
      <c r="B7" s="158"/>
      <c r="C7" s="158"/>
      <c r="D7" s="158"/>
      <c r="E7" s="158"/>
      <c r="F7" s="158"/>
      <c r="G7" s="158"/>
      <c r="H7" s="158"/>
      <c r="I7" s="158"/>
      <c r="J7" s="158"/>
      <c r="K7" s="158"/>
      <c r="L7" s="159" t="s">
        <v>13</v>
      </c>
    </row>
    <row r="8" spans="1:13">
      <c r="A8" s="919" t="s">
        <v>24</v>
      </c>
      <c r="B8" s="919" t="s">
        <v>25</v>
      </c>
      <c r="C8" s="919" t="s">
        <v>26</v>
      </c>
      <c r="D8" s="919" t="s">
        <v>27</v>
      </c>
      <c r="E8" s="919" t="s">
        <v>28</v>
      </c>
      <c r="F8" s="919" t="s">
        <v>29</v>
      </c>
      <c r="G8" s="921" t="s">
        <v>30</v>
      </c>
      <c r="H8" s="922"/>
      <c r="I8" s="922"/>
      <c r="J8" s="922"/>
      <c r="K8" s="923"/>
      <c r="L8" s="919" t="s">
        <v>1325</v>
      </c>
    </row>
    <row r="9" spans="1:13">
      <c r="A9" s="920"/>
      <c r="B9" s="920"/>
      <c r="C9" s="920"/>
      <c r="D9" s="920"/>
      <c r="E9" s="920"/>
      <c r="F9" s="920"/>
      <c r="G9" s="472">
        <v>2017</v>
      </c>
      <c r="H9" s="472">
        <v>2018</v>
      </c>
      <c r="I9" s="472">
        <v>2019</v>
      </c>
      <c r="J9" s="472">
        <v>2020</v>
      </c>
      <c r="K9" s="472">
        <v>2021</v>
      </c>
      <c r="L9" s="920"/>
    </row>
    <row r="10" spans="1:13">
      <c r="A10" s="334"/>
      <c r="B10" s="335">
        <v>2</v>
      </c>
      <c r="C10" s="335">
        <v>3</v>
      </c>
      <c r="D10" s="334">
        <v>4</v>
      </c>
      <c r="E10" s="335">
        <v>5</v>
      </c>
      <c r="F10" s="340" t="s">
        <v>32</v>
      </c>
      <c r="G10" s="340">
        <v>7</v>
      </c>
      <c r="H10" s="340">
        <v>8</v>
      </c>
      <c r="I10" s="340">
        <v>9</v>
      </c>
      <c r="J10" s="340">
        <v>10</v>
      </c>
      <c r="K10" s="340">
        <v>11</v>
      </c>
      <c r="L10" s="335">
        <v>12</v>
      </c>
    </row>
    <row r="11" spans="1:13" ht="78.75">
      <c r="A11" s="337" t="s">
        <v>1437</v>
      </c>
      <c r="B11" s="403" t="s">
        <v>1265</v>
      </c>
      <c r="C11" s="338"/>
      <c r="D11" s="338">
        <v>1</v>
      </c>
      <c r="E11" s="537">
        <f>F11</f>
        <v>1050750</v>
      </c>
      <c r="F11" s="341">
        <f>SUM(G11:K11)</f>
        <v>1050750</v>
      </c>
      <c r="G11" s="342">
        <v>0</v>
      </c>
      <c r="H11" s="342">
        <v>0</v>
      </c>
      <c r="I11" s="342">
        <v>640750</v>
      </c>
      <c r="J11" s="342">
        <v>190000</v>
      </c>
      <c r="K11" s="342">
        <v>220000</v>
      </c>
      <c r="L11" s="538"/>
    </row>
    <row r="12" spans="1:13" ht="78.75">
      <c r="A12" s="337" t="s">
        <v>1438</v>
      </c>
      <c r="B12" s="403" t="s">
        <v>1266</v>
      </c>
      <c r="C12" s="338"/>
      <c r="D12" s="338">
        <v>1</v>
      </c>
      <c r="E12" s="537">
        <f>F12</f>
        <v>1179712</v>
      </c>
      <c r="F12" s="341">
        <f>SUM(G12:K12)</f>
        <v>1179712</v>
      </c>
      <c r="G12" s="342">
        <v>109000</v>
      </c>
      <c r="H12" s="342">
        <v>250000</v>
      </c>
      <c r="I12" s="342">
        <v>520180</v>
      </c>
      <c r="J12" s="342">
        <v>150532</v>
      </c>
      <c r="K12" s="342">
        <v>150000</v>
      </c>
      <c r="L12" s="538"/>
    </row>
    <row r="13" spans="1:13" ht="47.25">
      <c r="A13" s="337" t="s">
        <v>1439</v>
      </c>
      <c r="B13" s="404" t="s">
        <v>1394</v>
      </c>
      <c r="C13" s="338"/>
      <c r="D13" s="338">
        <v>1</v>
      </c>
      <c r="E13" s="539">
        <f>F13</f>
        <v>2244691</v>
      </c>
      <c r="F13" s="540">
        <f>SUM(G13:K13)</f>
        <v>2244691</v>
      </c>
      <c r="G13" s="541">
        <v>1076103</v>
      </c>
      <c r="H13" s="541">
        <f>SUM(H14+H18+H19)</f>
        <v>1168588</v>
      </c>
      <c r="I13" s="541">
        <v>0</v>
      </c>
      <c r="J13" s="342">
        <v>0</v>
      </c>
      <c r="K13" s="342">
        <v>0</v>
      </c>
      <c r="L13" s="538"/>
    </row>
    <row r="14" spans="1:13" ht="63">
      <c r="A14" s="542" t="s">
        <v>1551</v>
      </c>
      <c r="B14" s="543" t="s">
        <v>1896</v>
      </c>
      <c r="C14" s="544"/>
      <c r="D14" s="544">
        <v>1</v>
      </c>
      <c r="E14" s="539">
        <f>320436+633000+150000</f>
        <v>1103436</v>
      </c>
      <c r="F14" s="540"/>
      <c r="G14" s="539"/>
      <c r="H14" s="539">
        <v>1103436</v>
      </c>
      <c r="I14" s="541"/>
      <c r="J14" s="541"/>
      <c r="K14" s="541"/>
      <c r="L14" s="743"/>
    </row>
    <row r="15" spans="1:13">
      <c r="A15" s="542"/>
      <c r="B15" s="748" t="s">
        <v>1899</v>
      </c>
      <c r="C15" s="544"/>
      <c r="D15" s="544"/>
      <c r="E15" s="539"/>
      <c r="F15" s="540"/>
      <c r="G15" s="541"/>
      <c r="H15" s="539"/>
      <c r="I15" s="541"/>
      <c r="J15" s="541"/>
      <c r="K15" s="541"/>
      <c r="L15" s="744"/>
    </row>
    <row r="16" spans="1:13">
      <c r="A16" s="542"/>
      <c r="B16" s="748" t="s">
        <v>1898</v>
      </c>
      <c r="C16" s="544"/>
      <c r="D16" s="544"/>
      <c r="E16" s="539"/>
      <c r="F16" s="540"/>
      <c r="G16" s="541"/>
      <c r="H16" s="539"/>
      <c r="I16" s="541"/>
      <c r="J16" s="541"/>
      <c r="K16" s="541"/>
      <c r="L16" s="744"/>
    </row>
    <row r="17" spans="1:12">
      <c r="A17" s="542"/>
      <c r="B17" s="748" t="s">
        <v>1897</v>
      </c>
      <c r="C17" s="544"/>
      <c r="D17" s="544"/>
      <c r="E17" s="539"/>
      <c r="F17" s="540"/>
      <c r="G17" s="541"/>
      <c r="H17" s="539"/>
      <c r="I17" s="541"/>
      <c r="J17" s="541"/>
      <c r="K17" s="541"/>
      <c r="L17" s="745"/>
    </row>
    <row r="18" spans="1:12" ht="31.5">
      <c r="A18" s="542" t="s">
        <v>1552</v>
      </c>
      <c r="B18" s="543" t="s">
        <v>1553</v>
      </c>
      <c r="C18" s="544"/>
      <c r="D18" s="544">
        <v>1</v>
      </c>
      <c r="E18" s="539">
        <v>12150</v>
      </c>
      <c r="F18" s="540"/>
      <c r="G18" s="541"/>
      <c r="H18" s="539">
        <v>12150</v>
      </c>
      <c r="I18" s="342"/>
      <c r="J18" s="342"/>
      <c r="K18" s="342"/>
      <c r="L18" s="538"/>
    </row>
    <row r="19" spans="1:12" ht="31.5">
      <c r="A19" s="542" t="s">
        <v>1554</v>
      </c>
      <c r="B19" s="543" t="s">
        <v>1555</v>
      </c>
      <c r="C19" s="544"/>
      <c r="D19" s="544">
        <v>1</v>
      </c>
      <c r="E19" s="539">
        <v>53002</v>
      </c>
      <c r="F19" s="540"/>
      <c r="G19" s="541"/>
      <c r="H19" s="539">
        <v>53002</v>
      </c>
      <c r="I19" s="541"/>
      <c r="J19" s="541"/>
      <c r="K19" s="541"/>
      <c r="L19" s="744"/>
    </row>
    <row r="20" spans="1:12" ht="110.25">
      <c r="A20" s="545" t="s">
        <v>1440</v>
      </c>
      <c r="B20" s="546" t="s">
        <v>1556</v>
      </c>
      <c r="C20" s="544"/>
      <c r="D20" s="544">
        <v>1</v>
      </c>
      <c r="E20" s="539">
        <f>F20</f>
        <v>12850000</v>
      </c>
      <c r="F20" s="540">
        <f>SUM(G20:K20)</f>
        <v>12850000</v>
      </c>
      <c r="G20" s="541">
        <v>0</v>
      </c>
      <c r="H20" s="541">
        <f>H21+H22+H23+H24</f>
        <v>2350000</v>
      </c>
      <c r="I20" s="541">
        <v>3500000</v>
      </c>
      <c r="J20" s="541">
        <v>3500000</v>
      </c>
      <c r="K20" s="342">
        <v>3500000</v>
      </c>
      <c r="L20" s="538"/>
    </row>
    <row r="21" spans="1:12">
      <c r="A21" s="542" t="s">
        <v>1557</v>
      </c>
      <c r="B21" s="547" t="s">
        <v>1558</v>
      </c>
      <c r="C21" s="544"/>
      <c r="D21" s="544"/>
      <c r="E21" s="539"/>
      <c r="F21" s="540"/>
      <c r="G21" s="541"/>
      <c r="H21" s="541">
        <v>1683913</v>
      </c>
      <c r="I21" s="541"/>
      <c r="J21" s="541"/>
      <c r="K21" s="342"/>
      <c r="L21" s="538"/>
    </row>
    <row r="22" spans="1:12" ht="47.25">
      <c r="A22" s="542" t="s">
        <v>1559</v>
      </c>
      <c r="B22" s="547" t="s">
        <v>1560</v>
      </c>
      <c r="C22" s="544"/>
      <c r="D22" s="544"/>
      <c r="E22" s="548"/>
      <c r="F22" s="540"/>
      <c r="G22" s="541"/>
      <c r="H22" s="541">
        <v>250000</v>
      </c>
      <c r="I22" s="541"/>
      <c r="J22" s="541"/>
      <c r="K22" s="342"/>
      <c r="L22" s="538"/>
    </row>
    <row r="23" spans="1:12" ht="31.5">
      <c r="A23" s="542" t="s">
        <v>1561</v>
      </c>
      <c r="B23" s="547" t="s">
        <v>1562</v>
      </c>
      <c r="C23" s="544"/>
      <c r="D23" s="544"/>
      <c r="E23" s="539"/>
      <c r="F23" s="540"/>
      <c r="G23" s="541"/>
      <c r="H23" s="541">
        <v>350000</v>
      </c>
      <c r="I23" s="541"/>
      <c r="J23" s="541"/>
      <c r="K23" s="342"/>
      <c r="L23" s="538"/>
    </row>
    <row r="24" spans="1:12">
      <c r="A24" s="542" t="s">
        <v>1563</v>
      </c>
      <c r="B24" s="547" t="s">
        <v>1564</v>
      </c>
      <c r="C24" s="544"/>
      <c r="D24" s="544"/>
      <c r="E24" s="539"/>
      <c r="F24" s="540"/>
      <c r="G24" s="541"/>
      <c r="H24" s="541">
        <v>66087</v>
      </c>
      <c r="I24" s="541"/>
      <c r="J24" s="541"/>
      <c r="K24" s="342"/>
      <c r="L24" s="538"/>
    </row>
    <row r="25" spans="1:12" ht="31.5">
      <c r="A25" s="337" t="s">
        <v>1565</v>
      </c>
      <c r="B25" s="404" t="s">
        <v>1395</v>
      </c>
      <c r="C25" s="338"/>
      <c r="D25" s="338">
        <v>1</v>
      </c>
      <c r="E25" s="537">
        <f>F25</f>
        <v>701233</v>
      </c>
      <c r="F25" s="341">
        <f>SUM(G25:K25)</f>
        <v>701233</v>
      </c>
      <c r="G25" s="342">
        <v>140000</v>
      </c>
      <c r="H25" s="342">
        <v>140411</v>
      </c>
      <c r="I25" s="342">
        <v>140411</v>
      </c>
      <c r="J25" s="342">
        <v>140411</v>
      </c>
      <c r="K25" s="342">
        <v>140000</v>
      </c>
      <c r="L25" s="538"/>
    </row>
    <row r="26" spans="1:12">
      <c r="A26" s="333"/>
      <c r="B26" s="916" t="s">
        <v>41</v>
      </c>
      <c r="C26" s="916"/>
      <c r="D26" s="916"/>
      <c r="E26" s="916"/>
      <c r="F26" s="549">
        <f t="shared" ref="F26:K26" si="0">F11+F12+F13+F20+F25</f>
        <v>18026386</v>
      </c>
      <c r="G26" s="549">
        <f t="shared" si="0"/>
        <v>1325103</v>
      </c>
      <c r="H26" s="549">
        <f t="shared" si="0"/>
        <v>3908999</v>
      </c>
      <c r="I26" s="549">
        <f t="shared" si="0"/>
        <v>4801341</v>
      </c>
      <c r="J26" s="549">
        <f t="shared" si="0"/>
        <v>3980943</v>
      </c>
      <c r="K26" s="171">
        <f t="shared" si="0"/>
        <v>4010000</v>
      </c>
      <c r="L26" s="550"/>
    </row>
  </sheetData>
  <mergeCells count="17">
    <mergeCell ref="B26:E26"/>
    <mergeCell ref="A5:L5"/>
    <mergeCell ref="A6:L6"/>
    <mergeCell ref="A8:A9"/>
    <mergeCell ref="B8:B9"/>
    <mergeCell ref="C8:C9"/>
    <mergeCell ref="D8:D9"/>
    <mergeCell ref="E8:E9"/>
    <mergeCell ref="F8:F9"/>
    <mergeCell ref="G8:K8"/>
    <mergeCell ref="L8:L9"/>
    <mergeCell ref="A2:B2"/>
    <mergeCell ref="C2:E2"/>
    <mergeCell ref="A3:B3"/>
    <mergeCell ref="C3:E3"/>
    <mergeCell ref="A4:B4"/>
    <mergeCell ref="C4:E4"/>
  </mergeCells>
  <hyperlinks>
    <hyperlink ref="B15" location="KM_54.1.1.!A1" display="54.1.1. 18. novembra Latvijas daudzināšanas pasākumi reģionos un Rīgā"/>
    <hyperlink ref="B16" location="KM_54.1.2.!A1" display="54.1.2.  koncerts &quot;Mīlestības vārdā. 18+&quot;"/>
    <hyperlink ref="B17" location="KM_54.1.3.!A1" display="54.1.3.  koncerts &quot;18.11&quot; pie Brīvības pieminekļa"/>
  </hyperlinks>
  <pageMargins left="0.70866141732283472" right="0.70866141732283472" top="0.74803149606299213" bottom="0.74803149606299213" header="0.31496062992125984" footer="0.31496062992125984"/>
  <pageSetup paperSize="9" scale="59" orientation="landscape" r:id="rId1"/>
</worksheet>
</file>

<file path=xl/worksheets/sheet53.xml><?xml version="1.0" encoding="utf-8"?>
<worksheet xmlns="http://schemas.openxmlformats.org/spreadsheetml/2006/main" xmlns:r="http://schemas.openxmlformats.org/officeDocument/2006/relationships">
  <sheetPr>
    <pageSetUpPr fitToPage="1"/>
  </sheetPr>
  <dimension ref="A1:K12"/>
  <sheetViews>
    <sheetView workbookViewId="0">
      <selection activeCell="J23" sqref="J23"/>
    </sheetView>
  </sheetViews>
  <sheetFormatPr defaultRowHeight="15.75"/>
  <cols>
    <col min="1" max="1" width="5" style="1" customWidth="1"/>
    <col min="2" max="2" width="18" style="1" customWidth="1"/>
    <col min="3" max="3" width="20.7109375" style="1" customWidth="1"/>
    <col min="4" max="4" width="9.85546875" style="1" customWidth="1"/>
    <col min="5" max="5" width="15.140625" style="1" customWidth="1"/>
    <col min="6" max="6" width="14.7109375" style="1" customWidth="1"/>
    <col min="7" max="9" width="10.140625" style="1" bestFit="1" customWidth="1"/>
    <col min="10" max="10" width="47" style="1" customWidth="1"/>
    <col min="11" max="16384" width="9.140625" style="1"/>
  </cols>
  <sheetData>
    <row r="1" spans="1:11">
      <c r="J1" s="212" t="s">
        <v>1393</v>
      </c>
      <c r="K1" s="2"/>
    </row>
    <row r="2" spans="1:11">
      <c r="A2" s="791" t="s">
        <v>18</v>
      </c>
      <c r="B2" s="791"/>
      <c r="C2" s="812" t="s">
        <v>12</v>
      </c>
      <c r="D2" s="812"/>
      <c r="E2" s="812"/>
      <c r="F2" s="213"/>
      <c r="G2" s="213"/>
      <c r="H2" s="213"/>
      <c r="I2" s="213"/>
      <c r="J2" s="213"/>
    </row>
    <row r="3" spans="1:11">
      <c r="A3" s="789" t="s">
        <v>20</v>
      </c>
      <c r="B3" s="790"/>
      <c r="C3" s="812" t="s">
        <v>12</v>
      </c>
      <c r="D3" s="812"/>
      <c r="E3" s="812"/>
      <c r="F3" s="213"/>
      <c r="G3" s="213"/>
      <c r="H3" s="213"/>
      <c r="I3" s="213"/>
      <c r="J3" s="209"/>
    </row>
    <row r="4" spans="1:11">
      <c r="A4" s="791" t="s">
        <v>21</v>
      </c>
      <c r="B4" s="791"/>
      <c r="C4" s="812" t="s">
        <v>12</v>
      </c>
      <c r="D4" s="812"/>
      <c r="E4" s="812"/>
      <c r="F4" s="213"/>
      <c r="G4" s="213"/>
      <c r="H4" s="213"/>
      <c r="I4" s="213"/>
      <c r="J4" s="213"/>
    </row>
    <row r="5" spans="1:11">
      <c r="A5" s="808" t="s">
        <v>1268</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44.25" customHeight="1">
      <c r="A8" s="796" t="s">
        <v>24</v>
      </c>
      <c r="B8" s="796" t="s">
        <v>25</v>
      </c>
      <c r="C8" s="796" t="s">
        <v>26</v>
      </c>
      <c r="D8" s="796" t="s">
        <v>27</v>
      </c>
      <c r="E8" s="796" t="s">
        <v>28</v>
      </c>
      <c r="F8" s="796" t="s">
        <v>29</v>
      </c>
      <c r="G8" s="798" t="s">
        <v>30</v>
      </c>
      <c r="H8" s="799"/>
      <c r="I8" s="800"/>
      <c r="J8" s="796" t="s">
        <v>31</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1267</v>
      </c>
      <c r="C11" s="127"/>
      <c r="D11" s="127">
        <v>3</v>
      </c>
      <c r="E11" s="127">
        <v>100000</v>
      </c>
      <c r="F11" s="145">
        <f>D11*E11</f>
        <v>300000</v>
      </c>
      <c r="G11" s="145">
        <v>100000</v>
      </c>
      <c r="H11" s="145">
        <v>100000</v>
      </c>
      <c r="I11" s="145">
        <v>100000</v>
      </c>
      <c r="J11" s="133"/>
    </row>
    <row r="12" spans="1:11">
      <c r="A12" s="126"/>
      <c r="B12" s="793" t="s">
        <v>41</v>
      </c>
      <c r="C12" s="793"/>
      <c r="D12" s="793"/>
      <c r="E12" s="793"/>
      <c r="F12" s="7">
        <f>SUM(F11:F11)</f>
        <v>300000</v>
      </c>
      <c r="G12" s="7">
        <f>SUM(G11:G11)</f>
        <v>100000</v>
      </c>
      <c r="H12" s="7">
        <f>SUM(H11:H11)</f>
        <v>100000</v>
      </c>
      <c r="I12" s="7">
        <f>SUM(I11:I11)</f>
        <v>100000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1" orientation="landscape" r:id="rId1"/>
</worksheet>
</file>

<file path=xl/worksheets/sheet54.xml><?xml version="1.0" encoding="utf-8"?>
<worksheet xmlns="http://schemas.openxmlformats.org/spreadsheetml/2006/main" xmlns:r="http://schemas.openxmlformats.org/officeDocument/2006/relationships">
  <sheetPr>
    <pageSetUpPr fitToPage="1"/>
  </sheetPr>
  <dimension ref="A1:K31"/>
  <sheetViews>
    <sheetView workbookViewId="0">
      <selection activeCell="A5" sqref="A5:J5"/>
    </sheetView>
  </sheetViews>
  <sheetFormatPr defaultColWidth="10.140625" defaultRowHeight="15.75"/>
  <cols>
    <col min="1" max="1" width="5" style="1" customWidth="1"/>
    <col min="2" max="2" width="53.5703125" style="1" customWidth="1"/>
    <col min="3" max="3" width="12.7109375" style="1" customWidth="1"/>
    <col min="4" max="4" width="8.85546875" style="1" customWidth="1"/>
    <col min="5" max="5" width="12.28515625" style="1" customWidth="1"/>
    <col min="6" max="6" width="15.85546875" style="1" customWidth="1"/>
    <col min="7" max="9" width="11" style="1" customWidth="1"/>
    <col min="10" max="10" width="26" style="1" customWidth="1"/>
    <col min="11" max="16384" width="10.140625" style="1"/>
  </cols>
  <sheetData>
    <row r="1" spans="1:11">
      <c r="J1" s="212" t="s">
        <v>1392</v>
      </c>
      <c r="K1" s="2"/>
    </row>
    <row r="2" spans="1:11">
      <c r="A2" s="791" t="s">
        <v>18</v>
      </c>
      <c r="B2" s="791"/>
      <c r="C2" s="812" t="s">
        <v>1179</v>
      </c>
      <c r="D2" s="812"/>
      <c r="E2" s="812"/>
      <c r="F2" s="213"/>
      <c r="G2" s="213"/>
      <c r="H2" s="213"/>
      <c r="I2" s="213"/>
      <c r="J2" s="213"/>
    </row>
    <row r="3" spans="1:11">
      <c r="A3" s="789" t="s">
        <v>20</v>
      </c>
      <c r="B3" s="790"/>
      <c r="C3" s="812"/>
      <c r="D3" s="812"/>
      <c r="E3" s="812"/>
      <c r="F3" s="213"/>
      <c r="G3" s="213"/>
      <c r="H3" s="213"/>
      <c r="I3" s="213"/>
      <c r="J3" s="209"/>
    </row>
    <row r="4" spans="1:11">
      <c r="A4" s="791" t="s">
        <v>21</v>
      </c>
      <c r="B4" s="791"/>
      <c r="C4" s="813"/>
      <c r="D4" s="813"/>
      <c r="E4" s="813"/>
      <c r="F4" s="213"/>
      <c r="G4" s="213"/>
      <c r="H4" s="213"/>
      <c r="I4" s="213"/>
      <c r="J4" s="213"/>
    </row>
    <row r="5" spans="1:11">
      <c r="A5" s="808" t="s">
        <v>1180</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3" customHeight="1">
      <c r="A8" s="796" t="s">
        <v>24</v>
      </c>
      <c r="B8" s="796" t="s">
        <v>25</v>
      </c>
      <c r="C8" s="796" t="s">
        <v>26</v>
      </c>
      <c r="D8" s="796" t="s">
        <v>27</v>
      </c>
      <c r="E8" s="796" t="s">
        <v>28</v>
      </c>
      <c r="F8" s="796" t="s">
        <v>29</v>
      </c>
      <c r="G8" s="798" t="s">
        <v>30</v>
      </c>
      <c r="H8" s="799"/>
      <c r="I8" s="800"/>
      <c r="J8" s="796" t="s">
        <v>1325</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25" t="s">
        <v>32</v>
      </c>
      <c r="G10" s="25">
        <v>7</v>
      </c>
      <c r="H10" s="25">
        <v>8</v>
      </c>
      <c r="I10" s="25">
        <v>9</v>
      </c>
      <c r="J10" s="25">
        <v>10</v>
      </c>
    </row>
    <row r="11" spans="1:11" s="13" customFormat="1">
      <c r="A11" s="17"/>
      <c r="B11" s="924" t="s">
        <v>1181</v>
      </c>
      <c r="C11" s="924"/>
      <c r="D11" s="924"/>
      <c r="E11" s="924"/>
      <c r="F11" s="924"/>
      <c r="G11" s="924"/>
      <c r="H11" s="924"/>
      <c r="I11" s="924"/>
      <c r="J11" s="924"/>
    </row>
    <row r="12" spans="1:11" s="13" customFormat="1" ht="31.5">
      <c r="A12" s="124" t="s">
        <v>33</v>
      </c>
      <c r="B12" s="398" t="s">
        <v>1182</v>
      </c>
      <c r="C12" s="398" t="s">
        <v>218</v>
      </c>
      <c r="D12" s="125">
        <v>1</v>
      </c>
      <c r="E12" s="145">
        <v>1800</v>
      </c>
      <c r="F12" s="145">
        <f>D12*E12</f>
        <v>1800</v>
      </c>
      <c r="G12" s="145"/>
      <c r="H12" s="145">
        <f>F12</f>
        <v>1800</v>
      </c>
      <c r="I12" s="401"/>
      <c r="J12" s="25"/>
    </row>
    <row r="13" spans="1:11" s="13" customFormat="1" ht="31.5">
      <c r="A13" s="124" t="s">
        <v>34</v>
      </c>
      <c r="B13" s="398" t="s">
        <v>1183</v>
      </c>
      <c r="C13" s="398" t="s">
        <v>218</v>
      </c>
      <c r="D13" s="125">
        <v>16</v>
      </c>
      <c r="E13" s="145">
        <v>150</v>
      </c>
      <c r="F13" s="145">
        <f>D13*E13</f>
        <v>2400</v>
      </c>
      <c r="G13" s="145"/>
      <c r="H13" s="145">
        <f>F13</f>
        <v>2400</v>
      </c>
      <c r="I13" s="401"/>
      <c r="J13" s="25"/>
    </row>
    <row r="14" spans="1:11" s="13" customFormat="1" ht="31.5">
      <c r="A14" s="124" t="s">
        <v>36</v>
      </c>
      <c r="B14" s="398" t="s">
        <v>1184</v>
      </c>
      <c r="C14" s="398" t="s">
        <v>218</v>
      </c>
      <c r="D14" s="125">
        <v>1</v>
      </c>
      <c r="E14" s="145">
        <v>5500</v>
      </c>
      <c r="F14" s="145">
        <f>D14*E14</f>
        <v>5500</v>
      </c>
      <c r="G14" s="145"/>
      <c r="H14" s="145">
        <f>F14</f>
        <v>5500</v>
      </c>
      <c r="I14" s="401"/>
      <c r="J14" s="25"/>
    </row>
    <row r="15" spans="1:11" s="13" customFormat="1">
      <c r="A15" s="17"/>
      <c r="B15" s="924" t="s">
        <v>1185</v>
      </c>
      <c r="C15" s="924"/>
      <c r="D15" s="924"/>
      <c r="E15" s="924"/>
      <c r="F15" s="402"/>
      <c r="G15" s="402"/>
      <c r="H15" s="402"/>
      <c r="I15" s="402"/>
      <c r="J15" s="402"/>
    </row>
    <row r="16" spans="1:11">
      <c r="A16" s="124" t="s">
        <v>33</v>
      </c>
      <c r="B16" s="254" t="s">
        <v>1186</v>
      </c>
      <c r="C16" s="127" t="s">
        <v>96</v>
      </c>
      <c r="D16" s="127">
        <v>2.5</v>
      </c>
      <c r="E16" s="125">
        <v>750</v>
      </c>
      <c r="F16" s="145">
        <f>D16*E16</f>
        <v>1875</v>
      </c>
      <c r="G16" s="145"/>
      <c r="H16" s="145"/>
      <c r="I16" s="145">
        <f>F16</f>
        <v>1875</v>
      </c>
      <c r="J16" s="210"/>
    </row>
    <row r="17" spans="1:10">
      <c r="A17" s="124" t="s">
        <v>34</v>
      </c>
      <c r="B17" s="254" t="s">
        <v>1187</v>
      </c>
      <c r="C17" s="127" t="s">
        <v>96</v>
      </c>
      <c r="D17" s="127">
        <v>2.5</v>
      </c>
      <c r="E17" s="125">
        <v>450</v>
      </c>
      <c r="F17" s="145">
        <f t="shared" ref="F17:F29" si="0">D17*E17</f>
        <v>1125</v>
      </c>
      <c r="G17" s="145"/>
      <c r="H17" s="145"/>
      <c r="I17" s="145">
        <f t="shared" ref="I17:I30" si="1">F17</f>
        <v>1125</v>
      </c>
      <c r="J17" s="210"/>
    </row>
    <row r="18" spans="1:10">
      <c r="A18" s="124" t="s">
        <v>36</v>
      </c>
      <c r="B18" s="254" t="s">
        <v>1188</v>
      </c>
      <c r="C18" s="127" t="s">
        <v>1080</v>
      </c>
      <c r="D18" s="125">
        <v>225</v>
      </c>
      <c r="E18" s="125">
        <v>3.8</v>
      </c>
      <c r="F18" s="145">
        <f t="shared" si="0"/>
        <v>855</v>
      </c>
      <c r="G18" s="145"/>
      <c r="H18" s="145"/>
      <c r="I18" s="145">
        <f t="shared" si="1"/>
        <v>855</v>
      </c>
      <c r="J18" s="127"/>
    </row>
    <row r="19" spans="1:10" ht="31.5">
      <c r="A19" s="124" t="s">
        <v>38</v>
      </c>
      <c r="B19" s="254" t="s">
        <v>1189</v>
      </c>
      <c r="C19" s="127" t="s">
        <v>1080</v>
      </c>
      <c r="D19" s="125">
        <v>175</v>
      </c>
      <c r="E19" s="125">
        <f>4*8+12*2</f>
        <v>56</v>
      </c>
      <c r="F19" s="145">
        <f t="shared" si="0"/>
        <v>9800</v>
      </c>
      <c r="G19" s="145"/>
      <c r="H19" s="145"/>
      <c r="I19" s="145">
        <f t="shared" si="1"/>
        <v>9800</v>
      </c>
      <c r="J19" s="127"/>
    </row>
    <row r="20" spans="1:10">
      <c r="A20" s="124" t="s">
        <v>39</v>
      </c>
      <c r="B20" s="254" t="s">
        <v>1190</v>
      </c>
      <c r="C20" s="127" t="s">
        <v>1080</v>
      </c>
      <c r="D20" s="125">
        <v>175</v>
      </c>
      <c r="E20" s="125">
        <v>18</v>
      </c>
      <c r="F20" s="145">
        <f t="shared" si="0"/>
        <v>3150</v>
      </c>
      <c r="G20" s="145"/>
      <c r="H20" s="145"/>
      <c r="I20" s="145">
        <f t="shared" si="1"/>
        <v>3150</v>
      </c>
      <c r="J20" s="210"/>
    </row>
    <row r="21" spans="1:10">
      <c r="A21" s="124" t="s">
        <v>40</v>
      </c>
      <c r="B21" s="254" t="s">
        <v>52</v>
      </c>
      <c r="C21" s="127" t="s">
        <v>96</v>
      </c>
      <c r="D21" s="125">
        <v>2.5</v>
      </c>
      <c r="E21" s="125">
        <v>180</v>
      </c>
      <c r="F21" s="145">
        <f t="shared" si="0"/>
        <v>450</v>
      </c>
      <c r="G21" s="145"/>
      <c r="H21" s="145"/>
      <c r="I21" s="145">
        <f t="shared" si="1"/>
        <v>450</v>
      </c>
      <c r="J21" s="210"/>
    </row>
    <row r="22" spans="1:10">
      <c r="A22" s="124" t="s">
        <v>62</v>
      </c>
      <c r="B22" s="397" t="s">
        <v>1191</v>
      </c>
      <c r="C22" s="127" t="s">
        <v>218</v>
      </c>
      <c r="D22" s="399">
        <v>1</v>
      </c>
      <c r="E22" s="399">
        <v>2500</v>
      </c>
      <c r="F22" s="145">
        <f t="shared" si="0"/>
        <v>2500</v>
      </c>
      <c r="G22" s="145"/>
      <c r="H22" s="145"/>
      <c r="I22" s="145">
        <f t="shared" si="1"/>
        <v>2500</v>
      </c>
      <c r="J22" s="210"/>
    </row>
    <row r="23" spans="1:10">
      <c r="A23" s="124" t="s">
        <v>63</v>
      </c>
      <c r="B23" s="397" t="s">
        <v>1192</v>
      </c>
      <c r="C23" s="127" t="s">
        <v>96</v>
      </c>
      <c r="D23" s="399">
        <v>1</v>
      </c>
      <c r="E23" s="399">
        <v>4500</v>
      </c>
      <c r="F23" s="145">
        <f t="shared" si="0"/>
        <v>4500</v>
      </c>
      <c r="G23" s="145"/>
      <c r="H23" s="145"/>
      <c r="I23" s="145">
        <f t="shared" si="1"/>
        <v>4500</v>
      </c>
      <c r="J23" s="210"/>
    </row>
    <row r="24" spans="1:10">
      <c r="A24" s="124" t="s">
        <v>64</v>
      </c>
      <c r="B24" s="397" t="s">
        <v>1193</v>
      </c>
      <c r="C24" s="127" t="s">
        <v>96</v>
      </c>
      <c r="D24" s="399">
        <v>1</v>
      </c>
      <c r="E24" s="399">
        <v>4200</v>
      </c>
      <c r="F24" s="145">
        <f t="shared" si="0"/>
        <v>4200</v>
      </c>
      <c r="G24" s="145"/>
      <c r="H24" s="145"/>
      <c r="I24" s="145">
        <f>F24</f>
        <v>4200</v>
      </c>
      <c r="J24" s="210"/>
    </row>
    <row r="25" spans="1:10">
      <c r="A25" s="124" t="s">
        <v>107</v>
      </c>
      <c r="B25" s="397" t="s">
        <v>1194</v>
      </c>
      <c r="C25" s="127"/>
      <c r="D25" s="399">
        <v>1</v>
      </c>
      <c r="E25" s="399">
        <v>1800</v>
      </c>
      <c r="F25" s="145">
        <f t="shared" si="0"/>
        <v>1800</v>
      </c>
      <c r="G25" s="145"/>
      <c r="H25" s="145"/>
      <c r="I25" s="145">
        <f t="shared" si="1"/>
        <v>1800</v>
      </c>
      <c r="J25" s="210"/>
    </row>
    <row r="26" spans="1:10">
      <c r="A26" s="124" t="s">
        <v>109</v>
      </c>
      <c r="B26" s="254" t="s">
        <v>1195</v>
      </c>
      <c r="C26" s="127" t="s">
        <v>218</v>
      </c>
      <c r="D26" s="127">
        <v>4</v>
      </c>
      <c r="E26" s="127">
        <v>348</v>
      </c>
      <c r="F26" s="145">
        <f t="shared" si="0"/>
        <v>1392</v>
      </c>
      <c r="G26" s="145"/>
      <c r="H26" s="145"/>
      <c r="I26" s="145">
        <f t="shared" si="1"/>
        <v>1392</v>
      </c>
      <c r="J26" s="210"/>
    </row>
    <row r="27" spans="1:10">
      <c r="A27" s="124" t="s">
        <v>112</v>
      </c>
      <c r="B27" s="400" t="s">
        <v>1196</v>
      </c>
      <c r="C27" s="127" t="s">
        <v>1080</v>
      </c>
      <c r="D27" s="127">
        <v>1</v>
      </c>
      <c r="E27" s="127">
        <v>1200</v>
      </c>
      <c r="F27" s="145">
        <f t="shared" si="0"/>
        <v>1200</v>
      </c>
      <c r="G27" s="145"/>
      <c r="H27" s="145"/>
      <c r="I27" s="145">
        <f t="shared" si="1"/>
        <v>1200</v>
      </c>
      <c r="J27" s="210"/>
    </row>
    <row r="28" spans="1:10">
      <c r="A28" s="124" t="s">
        <v>114</v>
      </c>
      <c r="B28" s="400" t="s">
        <v>1197</v>
      </c>
      <c r="C28" s="127" t="s">
        <v>218</v>
      </c>
      <c r="D28" s="127">
        <v>1</v>
      </c>
      <c r="E28" s="127">
        <v>1000</v>
      </c>
      <c r="F28" s="145">
        <f t="shared" si="0"/>
        <v>1000</v>
      </c>
      <c r="G28" s="145"/>
      <c r="H28" s="145"/>
      <c r="I28" s="145">
        <f t="shared" si="1"/>
        <v>1000</v>
      </c>
      <c r="J28" s="210"/>
    </row>
    <row r="29" spans="1:10">
      <c r="A29" s="124" t="s">
        <v>116</v>
      </c>
      <c r="B29" s="400" t="s">
        <v>1198</v>
      </c>
      <c r="C29" s="127" t="s">
        <v>218</v>
      </c>
      <c r="D29" s="127">
        <v>500</v>
      </c>
      <c r="E29" s="127">
        <v>12</v>
      </c>
      <c r="F29" s="145">
        <f t="shared" si="0"/>
        <v>6000</v>
      </c>
      <c r="G29" s="145"/>
      <c r="H29" s="145"/>
      <c r="I29" s="145">
        <f t="shared" si="1"/>
        <v>6000</v>
      </c>
      <c r="J29" s="210"/>
    </row>
    <row r="30" spans="1:10">
      <c r="A30" s="124" t="s">
        <v>118</v>
      </c>
      <c r="B30" s="400" t="s">
        <v>1199</v>
      </c>
      <c r="C30" s="127" t="s">
        <v>218</v>
      </c>
      <c r="D30" s="127">
        <v>100</v>
      </c>
      <c r="E30" s="127">
        <v>4.5</v>
      </c>
      <c r="F30" s="145">
        <f>D30*E30+3</f>
        <v>453</v>
      </c>
      <c r="G30" s="145"/>
      <c r="H30" s="145"/>
      <c r="I30" s="145">
        <f t="shared" si="1"/>
        <v>453</v>
      </c>
      <c r="J30" s="127"/>
    </row>
    <row r="31" spans="1:10">
      <c r="A31" s="126"/>
      <c r="B31" s="793" t="s">
        <v>41</v>
      </c>
      <c r="C31" s="793"/>
      <c r="D31" s="793"/>
      <c r="E31" s="793"/>
      <c r="F31" s="7">
        <f>SUM(F12:F30)</f>
        <v>50000</v>
      </c>
      <c r="G31" s="7">
        <f>SUM(G16:G30)</f>
        <v>0</v>
      </c>
      <c r="H31" s="7">
        <f>SUM(H12:H30)</f>
        <v>9700</v>
      </c>
      <c r="I31" s="7">
        <f>SUM(I12:I30)</f>
        <v>40300</v>
      </c>
      <c r="J31" s="126"/>
    </row>
  </sheetData>
  <mergeCells count="19">
    <mergeCell ref="A2:B2"/>
    <mergeCell ref="C2:E2"/>
    <mergeCell ref="A3:B3"/>
    <mergeCell ref="C3:E3"/>
    <mergeCell ref="A4:B4"/>
    <mergeCell ref="C4:E4"/>
    <mergeCell ref="B11:J11"/>
    <mergeCell ref="B15:E15"/>
    <mergeCell ref="B31:E31"/>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8" orientation="landscape" r:id="rId1"/>
</worksheet>
</file>

<file path=xl/worksheets/sheet55.xml><?xml version="1.0" encoding="utf-8"?>
<worksheet xmlns="http://schemas.openxmlformats.org/spreadsheetml/2006/main" xmlns:r="http://schemas.openxmlformats.org/officeDocument/2006/relationships">
  <sheetPr>
    <pageSetUpPr fitToPage="1"/>
  </sheetPr>
  <dimension ref="A1:K13"/>
  <sheetViews>
    <sheetView workbookViewId="0">
      <selection activeCell="J1" sqref="J1"/>
    </sheetView>
  </sheetViews>
  <sheetFormatPr defaultRowHeight="15.75"/>
  <cols>
    <col min="1" max="1" width="5" style="1" customWidth="1"/>
    <col min="2" max="2" width="18" style="1" customWidth="1"/>
    <col min="3" max="3" width="22.85546875" style="1" customWidth="1"/>
    <col min="4" max="4" width="9.42578125" style="1" customWidth="1"/>
    <col min="5" max="5" width="15.140625" style="1" customWidth="1"/>
    <col min="6" max="6" width="14.5703125" style="1" customWidth="1"/>
    <col min="7" max="7" width="5.5703125" style="1" bestFit="1" customWidth="1"/>
    <col min="8" max="9" width="21.7109375" style="1" customWidth="1"/>
    <col min="10" max="10" width="47" style="1" customWidth="1"/>
    <col min="11" max="16384" width="9.140625" style="1"/>
  </cols>
  <sheetData>
    <row r="1" spans="1:11">
      <c r="J1" s="212" t="s">
        <v>1391</v>
      </c>
      <c r="K1" s="2"/>
    </row>
    <row r="2" spans="1:11">
      <c r="A2" s="791" t="s">
        <v>18</v>
      </c>
      <c r="B2" s="791"/>
      <c r="C2" s="812" t="s">
        <v>877</v>
      </c>
      <c r="D2" s="812"/>
      <c r="E2" s="812"/>
      <c r="F2" s="213"/>
      <c r="G2" s="213"/>
      <c r="H2" s="213"/>
      <c r="I2" s="213"/>
      <c r="J2" s="213"/>
    </row>
    <row r="3" spans="1:11">
      <c r="A3" s="789" t="s">
        <v>20</v>
      </c>
      <c r="B3" s="790"/>
      <c r="C3" s="812" t="s">
        <v>877</v>
      </c>
      <c r="D3" s="812"/>
      <c r="E3" s="812"/>
      <c r="F3" s="213"/>
      <c r="G3" s="213"/>
      <c r="H3" s="213"/>
      <c r="I3" s="213"/>
      <c r="J3" s="209"/>
    </row>
    <row r="4" spans="1:11">
      <c r="A4" s="791" t="s">
        <v>21</v>
      </c>
      <c r="B4" s="791"/>
      <c r="C4" s="813" t="s">
        <v>12</v>
      </c>
      <c r="D4" s="813"/>
      <c r="E4" s="813"/>
      <c r="F4" s="213"/>
      <c r="G4" s="213"/>
      <c r="H4" s="213"/>
      <c r="I4" s="213"/>
      <c r="J4" s="213"/>
    </row>
    <row r="5" spans="1:11">
      <c r="A5" s="808" t="s">
        <v>884</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796" t="s">
        <v>27</v>
      </c>
      <c r="E8" s="796" t="s">
        <v>28</v>
      </c>
      <c r="F8" s="796" t="s">
        <v>29</v>
      </c>
      <c r="G8" s="798" t="s">
        <v>30</v>
      </c>
      <c r="H8" s="799"/>
      <c r="I8" s="800"/>
      <c r="J8" s="796" t="s">
        <v>1325</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885</v>
      </c>
      <c r="C11" s="127" t="s">
        <v>886</v>
      </c>
      <c r="D11" s="127">
        <v>285</v>
      </c>
      <c r="E11" s="127">
        <v>46</v>
      </c>
      <c r="F11" s="145">
        <f>D11*E11</f>
        <v>13110</v>
      </c>
      <c r="G11" s="145"/>
      <c r="H11" s="145">
        <f>F11</f>
        <v>13110</v>
      </c>
      <c r="I11" s="145"/>
      <c r="J11" s="210"/>
    </row>
    <row r="12" spans="1:11">
      <c r="A12" s="124" t="s">
        <v>34</v>
      </c>
      <c r="B12" s="125" t="s">
        <v>887</v>
      </c>
      <c r="C12" s="127" t="s">
        <v>888</v>
      </c>
      <c r="D12" s="127">
        <v>57</v>
      </c>
      <c r="E12" s="127">
        <v>216.316</v>
      </c>
      <c r="F12" s="145">
        <f>D12*E12</f>
        <v>12330</v>
      </c>
      <c r="G12" s="145"/>
      <c r="H12" s="145">
        <f>F12</f>
        <v>12330</v>
      </c>
      <c r="I12" s="145"/>
      <c r="J12" s="210"/>
    </row>
    <row r="13" spans="1:11">
      <c r="A13" s="126"/>
      <c r="B13" s="793" t="s">
        <v>41</v>
      </c>
      <c r="C13" s="793"/>
      <c r="D13" s="793"/>
      <c r="E13" s="793"/>
      <c r="F13" s="7">
        <f>SUM(F11:F12)</f>
        <v>25440</v>
      </c>
      <c r="G13" s="7">
        <f>SUM(G11:G12)</f>
        <v>0</v>
      </c>
      <c r="H13" s="7">
        <f>SUM(H11:H12)</f>
        <v>25440</v>
      </c>
      <c r="I13" s="7">
        <f>SUM(I11:I12)</f>
        <v>0</v>
      </c>
      <c r="J13" s="126"/>
    </row>
  </sheetData>
  <mergeCells count="17">
    <mergeCell ref="A2:B2"/>
    <mergeCell ref="C2:E2"/>
    <mergeCell ref="A3:B3"/>
    <mergeCell ref="C3:E3"/>
    <mergeCell ref="A4:B4"/>
    <mergeCell ref="C4:E4"/>
    <mergeCell ref="B13:E13"/>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2"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K14"/>
  <sheetViews>
    <sheetView workbookViewId="0">
      <selection activeCell="J1" sqref="J1"/>
    </sheetView>
  </sheetViews>
  <sheetFormatPr defaultRowHeight="15.75"/>
  <cols>
    <col min="1" max="1" width="5" style="1" customWidth="1"/>
    <col min="2" max="2" width="18" style="1" customWidth="1"/>
    <col min="3" max="3" width="20.7109375" style="1" customWidth="1"/>
    <col min="4" max="4" width="17.28515625" style="1" customWidth="1"/>
    <col min="5" max="5" width="15.140625" style="1" customWidth="1"/>
    <col min="6" max="6" width="21.7109375" style="1" customWidth="1"/>
    <col min="7" max="7" width="8.7109375" style="1" bestFit="1" customWidth="1"/>
    <col min="8" max="9" width="5.5703125" style="1" bestFit="1" customWidth="1"/>
    <col min="10" max="10" width="47" style="1" customWidth="1"/>
    <col min="11" max="16384" width="9.140625" style="1"/>
  </cols>
  <sheetData>
    <row r="1" spans="1:11">
      <c r="J1" s="212" t="s">
        <v>1390</v>
      </c>
      <c r="K1" s="2"/>
    </row>
    <row r="2" spans="1:11">
      <c r="A2" s="791" t="s">
        <v>18</v>
      </c>
      <c r="B2" s="791"/>
      <c r="C2" s="812" t="s">
        <v>877</v>
      </c>
      <c r="D2" s="812"/>
      <c r="E2" s="812"/>
      <c r="F2" s="213"/>
      <c r="G2" s="213"/>
      <c r="H2" s="213"/>
      <c r="I2" s="213"/>
      <c r="J2" s="213"/>
    </row>
    <row r="3" spans="1:11">
      <c r="A3" s="789" t="s">
        <v>20</v>
      </c>
      <c r="B3" s="790"/>
      <c r="C3" s="812" t="s">
        <v>877</v>
      </c>
      <c r="D3" s="812"/>
      <c r="E3" s="812"/>
      <c r="F3" s="213"/>
      <c r="G3" s="213"/>
      <c r="H3" s="213"/>
      <c r="I3" s="213"/>
      <c r="J3" s="209"/>
    </row>
    <row r="4" spans="1:11">
      <c r="A4" s="791" t="s">
        <v>21</v>
      </c>
      <c r="B4" s="791"/>
      <c r="C4" s="813" t="s">
        <v>12</v>
      </c>
      <c r="D4" s="813"/>
      <c r="E4" s="813"/>
      <c r="F4" s="213"/>
      <c r="G4" s="213"/>
      <c r="H4" s="213"/>
      <c r="I4" s="213"/>
      <c r="J4" s="213"/>
    </row>
    <row r="5" spans="1:11">
      <c r="A5" s="808" t="s">
        <v>889</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7.5" customHeight="1">
      <c r="A8" s="796" t="s">
        <v>24</v>
      </c>
      <c r="B8" s="796" t="s">
        <v>25</v>
      </c>
      <c r="C8" s="796" t="s">
        <v>26</v>
      </c>
      <c r="D8" s="810" t="s">
        <v>27</v>
      </c>
      <c r="E8" s="796" t="s">
        <v>28</v>
      </c>
      <c r="F8" s="796" t="s">
        <v>29</v>
      </c>
      <c r="G8" s="798" t="s">
        <v>30</v>
      </c>
      <c r="H8" s="799"/>
      <c r="I8" s="800"/>
      <c r="J8" s="796" t="s">
        <v>1325</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885</v>
      </c>
      <c r="C11" s="127" t="s">
        <v>890</v>
      </c>
      <c r="D11" s="127">
        <v>200</v>
      </c>
      <c r="E11" s="127">
        <v>46</v>
      </c>
      <c r="F11" s="145">
        <f>D11*E11</f>
        <v>9200</v>
      </c>
      <c r="G11" s="145">
        <v>9200</v>
      </c>
      <c r="H11" s="145"/>
      <c r="I11" s="145"/>
      <c r="J11" s="210"/>
    </row>
    <row r="12" spans="1:11">
      <c r="A12" s="124" t="s">
        <v>34</v>
      </c>
      <c r="B12" s="125" t="s">
        <v>891</v>
      </c>
      <c r="C12" s="127" t="s">
        <v>694</v>
      </c>
      <c r="D12" s="127">
        <v>40</v>
      </c>
      <c r="E12" s="127">
        <v>220</v>
      </c>
      <c r="F12" s="145">
        <f>D12*E12</f>
        <v>8800</v>
      </c>
      <c r="G12" s="145">
        <v>8800</v>
      </c>
      <c r="H12" s="145"/>
      <c r="I12" s="145"/>
      <c r="J12" s="210"/>
    </row>
    <row r="13" spans="1:11">
      <c r="A13" s="124" t="s">
        <v>36</v>
      </c>
      <c r="B13" s="125" t="s">
        <v>892</v>
      </c>
      <c r="C13" s="127" t="s">
        <v>893</v>
      </c>
      <c r="D13" s="127">
        <v>1</v>
      </c>
      <c r="E13" s="127">
        <v>360</v>
      </c>
      <c r="F13" s="145">
        <f>D13*E13</f>
        <v>360</v>
      </c>
      <c r="G13" s="145">
        <v>360</v>
      </c>
      <c r="H13" s="145"/>
      <c r="I13" s="145"/>
      <c r="J13" s="127"/>
    </row>
    <row r="14" spans="1:11">
      <c r="A14" s="126"/>
      <c r="B14" s="793" t="s">
        <v>41</v>
      </c>
      <c r="C14" s="793"/>
      <c r="D14" s="793"/>
      <c r="E14" s="793"/>
      <c r="F14" s="7">
        <f>SUM(F11:F13)</f>
        <v>18360</v>
      </c>
      <c r="G14" s="7">
        <f>SUM(G11:G13)</f>
        <v>18360</v>
      </c>
      <c r="H14" s="7">
        <f>SUM(H11:H13)</f>
        <v>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K14"/>
  <sheetViews>
    <sheetView workbookViewId="0">
      <selection activeCell="J1" sqref="J1"/>
    </sheetView>
  </sheetViews>
  <sheetFormatPr defaultRowHeight="15.75"/>
  <cols>
    <col min="1" max="1" width="5" style="1" customWidth="1"/>
    <col min="2" max="2" width="18" style="1" customWidth="1"/>
    <col min="3" max="3" width="21.28515625" style="1" customWidth="1"/>
    <col min="4" max="4" width="10.7109375" style="1" customWidth="1"/>
    <col min="5" max="5" width="15.140625" style="1" customWidth="1"/>
    <col min="6" max="6" width="14.140625" style="1" customWidth="1"/>
    <col min="7" max="7" width="5.5703125" style="1" bestFit="1" customWidth="1"/>
    <col min="8" max="8" width="21.7109375" style="1" customWidth="1"/>
    <col min="9" max="9" width="5.5703125" style="1" bestFit="1" customWidth="1"/>
    <col min="10" max="10" width="47" style="1" customWidth="1"/>
    <col min="11" max="16384" width="9.140625" style="1"/>
  </cols>
  <sheetData>
    <row r="1" spans="1:11">
      <c r="J1" s="212" t="s">
        <v>1389</v>
      </c>
      <c r="K1" s="2"/>
    </row>
    <row r="2" spans="1:11">
      <c r="A2" s="791" t="s">
        <v>18</v>
      </c>
      <c r="B2" s="791"/>
      <c r="C2" s="812" t="s">
        <v>877</v>
      </c>
      <c r="D2" s="812"/>
      <c r="E2" s="812"/>
      <c r="F2" s="213"/>
      <c r="G2" s="213"/>
      <c r="H2" s="213"/>
      <c r="I2" s="213"/>
      <c r="J2" s="213"/>
    </row>
    <row r="3" spans="1:11">
      <c r="A3" s="789" t="s">
        <v>20</v>
      </c>
      <c r="B3" s="790"/>
      <c r="C3" s="812" t="s">
        <v>877</v>
      </c>
      <c r="D3" s="812"/>
      <c r="E3" s="812"/>
      <c r="F3" s="213"/>
      <c r="G3" s="213"/>
      <c r="H3" s="213"/>
      <c r="I3" s="213"/>
      <c r="J3" s="209"/>
    </row>
    <row r="4" spans="1:11">
      <c r="A4" s="791" t="s">
        <v>21</v>
      </c>
      <c r="B4" s="791"/>
      <c r="C4" s="813" t="s">
        <v>12</v>
      </c>
      <c r="D4" s="813"/>
      <c r="E4" s="813"/>
      <c r="F4" s="213"/>
      <c r="G4" s="213"/>
      <c r="H4" s="213"/>
      <c r="I4" s="213"/>
      <c r="J4" s="213"/>
    </row>
    <row r="5" spans="1:11">
      <c r="A5" s="808" t="s">
        <v>894</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4.5" customHeight="1">
      <c r="A8" s="796" t="s">
        <v>24</v>
      </c>
      <c r="B8" s="796" t="s">
        <v>25</v>
      </c>
      <c r="C8" s="796" t="s">
        <v>26</v>
      </c>
      <c r="D8" s="796" t="s">
        <v>27</v>
      </c>
      <c r="E8" s="796" t="s">
        <v>28</v>
      </c>
      <c r="F8" s="796" t="s">
        <v>29</v>
      </c>
      <c r="G8" s="798" t="s">
        <v>30</v>
      </c>
      <c r="H8" s="799"/>
      <c r="I8" s="800"/>
      <c r="J8" s="796" t="s">
        <v>31</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895</v>
      </c>
      <c r="C11" s="127" t="s">
        <v>896</v>
      </c>
      <c r="D11" s="127">
        <v>162</v>
      </c>
      <c r="E11" s="127">
        <v>29</v>
      </c>
      <c r="F11" s="145">
        <f>D11*E11</f>
        <v>4698</v>
      </c>
      <c r="G11" s="145"/>
      <c r="H11" s="145">
        <f>F11</f>
        <v>4698</v>
      </c>
      <c r="I11" s="145"/>
      <c r="J11" s="210"/>
    </row>
    <row r="12" spans="1:11">
      <c r="A12" s="124" t="s">
        <v>34</v>
      </c>
      <c r="B12" s="125" t="s">
        <v>897</v>
      </c>
      <c r="C12" s="127" t="s">
        <v>898</v>
      </c>
      <c r="D12" s="127">
        <v>2</v>
      </c>
      <c r="E12" s="127">
        <v>751</v>
      </c>
      <c r="F12" s="145">
        <f>D12*E12</f>
        <v>1502</v>
      </c>
      <c r="G12" s="145"/>
      <c r="H12" s="145">
        <f>F12</f>
        <v>1502</v>
      </c>
      <c r="I12" s="145"/>
      <c r="J12" s="210"/>
    </row>
    <row r="13" spans="1:11">
      <c r="A13" s="124" t="s">
        <v>36</v>
      </c>
      <c r="B13" s="125" t="s">
        <v>899</v>
      </c>
      <c r="C13" s="127" t="s">
        <v>900</v>
      </c>
      <c r="D13" s="127">
        <v>30</v>
      </c>
      <c r="E13" s="127">
        <v>50</v>
      </c>
      <c r="F13" s="145">
        <f>D13*E13</f>
        <v>1500</v>
      </c>
      <c r="G13" s="145"/>
      <c r="H13" s="145">
        <f>F13</f>
        <v>1500</v>
      </c>
      <c r="I13" s="145"/>
      <c r="J13" s="127"/>
    </row>
    <row r="14" spans="1:11">
      <c r="A14" s="126"/>
      <c r="B14" s="793" t="s">
        <v>41</v>
      </c>
      <c r="C14" s="793"/>
      <c r="D14" s="793"/>
      <c r="E14" s="793"/>
      <c r="F14" s="7">
        <f>SUM(F11:F13)</f>
        <v>7700</v>
      </c>
      <c r="G14" s="7">
        <f>SUM(G11:G13)</f>
        <v>0</v>
      </c>
      <c r="H14" s="7">
        <f>SUM(H11:H13)</f>
        <v>7700</v>
      </c>
      <c r="I14" s="7">
        <f>SUM(I11:I13)</f>
        <v>0</v>
      </c>
      <c r="J14" s="126"/>
    </row>
  </sheetData>
  <mergeCells count="17">
    <mergeCell ref="A2:B2"/>
    <mergeCell ref="C2:E2"/>
    <mergeCell ref="A3:B3"/>
    <mergeCell ref="C3:E3"/>
    <mergeCell ref="A4:B4"/>
    <mergeCell ref="C4:E4"/>
    <mergeCell ref="B14:E14"/>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K12"/>
  <sheetViews>
    <sheetView workbookViewId="0">
      <selection activeCell="C32" sqref="C32"/>
    </sheetView>
  </sheetViews>
  <sheetFormatPr defaultRowHeight="15.75"/>
  <cols>
    <col min="1" max="1" width="5" style="1" customWidth="1"/>
    <col min="2" max="2" width="18" style="1" customWidth="1"/>
    <col min="3" max="3" width="24.7109375" style="1" customWidth="1"/>
    <col min="4" max="4" width="11" style="1" customWidth="1"/>
    <col min="5" max="5" width="15.140625" style="1" customWidth="1"/>
    <col min="6" max="6" width="21.7109375" style="1" customWidth="1"/>
    <col min="7" max="7" width="5.5703125" style="1" bestFit="1" customWidth="1"/>
    <col min="8" max="8" width="7.85546875" style="1" bestFit="1" customWidth="1"/>
    <col min="9" max="9" width="5.5703125" style="1" bestFit="1" customWidth="1"/>
    <col min="10" max="10" width="47" style="1" customWidth="1"/>
    <col min="11" max="16384" width="9.140625" style="1"/>
  </cols>
  <sheetData>
    <row r="1" spans="1:11">
      <c r="J1" s="212" t="s">
        <v>1388</v>
      </c>
      <c r="K1" s="2"/>
    </row>
    <row r="2" spans="1:11">
      <c r="A2" s="791" t="s">
        <v>18</v>
      </c>
      <c r="B2" s="791"/>
      <c r="C2" s="812" t="s">
        <v>877</v>
      </c>
      <c r="D2" s="812"/>
      <c r="E2" s="812"/>
      <c r="F2" s="213"/>
      <c r="G2" s="213"/>
      <c r="H2" s="213"/>
      <c r="I2" s="213"/>
      <c r="J2" s="213"/>
    </row>
    <row r="3" spans="1:11">
      <c r="A3" s="789" t="s">
        <v>20</v>
      </c>
      <c r="B3" s="790"/>
      <c r="C3" s="812" t="s">
        <v>877</v>
      </c>
      <c r="D3" s="812"/>
      <c r="E3" s="812"/>
      <c r="F3" s="213"/>
      <c r="G3" s="213"/>
      <c r="H3" s="213"/>
      <c r="I3" s="213"/>
      <c r="J3" s="209"/>
    </row>
    <row r="4" spans="1:11">
      <c r="A4" s="791" t="s">
        <v>21</v>
      </c>
      <c r="B4" s="791"/>
      <c r="C4" s="813" t="s">
        <v>12</v>
      </c>
      <c r="D4" s="813"/>
      <c r="E4" s="813"/>
      <c r="F4" s="213"/>
      <c r="G4" s="213"/>
      <c r="H4" s="213"/>
      <c r="I4" s="213"/>
      <c r="J4" s="213"/>
    </row>
    <row r="5" spans="1:11">
      <c r="A5" s="808" t="s">
        <v>901</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6" customHeight="1">
      <c r="A8" s="796" t="s">
        <v>24</v>
      </c>
      <c r="B8" s="796" t="s">
        <v>25</v>
      </c>
      <c r="C8" s="796" t="s">
        <v>26</v>
      </c>
      <c r="D8" s="796" t="s">
        <v>27</v>
      </c>
      <c r="E8" s="796" t="s">
        <v>28</v>
      </c>
      <c r="F8" s="796" t="s">
        <v>29</v>
      </c>
      <c r="G8" s="798" t="s">
        <v>30</v>
      </c>
      <c r="H8" s="799"/>
      <c r="I8" s="800"/>
      <c r="J8" s="796" t="s">
        <v>1325</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895</v>
      </c>
      <c r="C11" s="127" t="s">
        <v>902</v>
      </c>
      <c r="D11" s="127">
        <v>147</v>
      </c>
      <c r="E11" s="127">
        <v>46</v>
      </c>
      <c r="F11" s="145">
        <f>D11*E11</f>
        <v>6762</v>
      </c>
      <c r="G11" s="145"/>
      <c r="H11" s="145">
        <f>F11</f>
        <v>6762</v>
      </c>
      <c r="I11" s="145"/>
      <c r="J11" s="210"/>
    </row>
    <row r="12" spans="1:11">
      <c r="A12" s="126"/>
      <c r="B12" s="793" t="s">
        <v>41</v>
      </c>
      <c r="C12" s="793"/>
      <c r="D12" s="793"/>
      <c r="E12" s="793"/>
      <c r="F12" s="7">
        <f>SUM(F11:F11)</f>
        <v>6762</v>
      </c>
      <c r="G12" s="7">
        <f>SUM(G11:G11)</f>
        <v>0</v>
      </c>
      <c r="H12" s="7">
        <f>SUM(H11:H11)</f>
        <v>6762</v>
      </c>
      <c r="I12" s="7">
        <f>SUM(I11:I11)</f>
        <v>0</v>
      </c>
      <c r="J12" s="126"/>
    </row>
  </sheetData>
  <mergeCells count="17">
    <mergeCell ref="A2:B2"/>
    <mergeCell ref="C2:E2"/>
    <mergeCell ref="A3:B3"/>
    <mergeCell ref="C3:E3"/>
    <mergeCell ref="A4:B4"/>
    <mergeCell ref="C4:E4"/>
    <mergeCell ref="B12:E12"/>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1" orientation="landscape" r:id="rId1"/>
</worksheet>
</file>

<file path=xl/worksheets/sheet59.xml><?xml version="1.0" encoding="utf-8"?>
<worksheet xmlns="http://schemas.openxmlformats.org/spreadsheetml/2006/main" xmlns:r="http://schemas.openxmlformats.org/officeDocument/2006/relationships">
  <dimension ref="A1:J12"/>
  <sheetViews>
    <sheetView workbookViewId="0">
      <selection activeCell="J1" sqref="J1"/>
    </sheetView>
  </sheetViews>
  <sheetFormatPr defaultRowHeight="15"/>
  <cols>
    <col min="2" max="2" width="8.140625" bestFit="1" customWidth="1"/>
    <col min="3" max="3" width="20.85546875" bestFit="1" customWidth="1"/>
    <col min="10" max="10" width="50.7109375" bestFit="1" customWidth="1"/>
  </cols>
  <sheetData>
    <row r="1" spans="1:10" ht="15.75">
      <c r="J1" s="212" t="s">
        <v>1387</v>
      </c>
    </row>
    <row r="2" spans="1:10" ht="15.75">
      <c r="A2" s="791" t="s">
        <v>18</v>
      </c>
      <c r="B2" s="791"/>
      <c r="C2" s="812" t="s">
        <v>877</v>
      </c>
      <c r="D2" s="812"/>
      <c r="E2" s="812"/>
      <c r="F2" s="213"/>
      <c r="G2" s="213"/>
      <c r="H2" s="213"/>
      <c r="I2" s="213"/>
      <c r="J2" s="213"/>
    </row>
    <row r="3" spans="1:10" ht="15.75">
      <c r="A3" s="789" t="s">
        <v>20</v>
      </c>
      <c r="B3" s="790"/>
      <c r="C3" s="812" t="s">
        <v>877</v>
      </c>
      <c r="D3" s="812"/>
      <c r="E3" s="812"/>
      <c r="F3" s="213"/>
      <c r="G3" s="213"/>
      <c r="H3" s="213"/>
      <c r="I3" s="213"/>
      <c r="J3" s="209"/>
    </row>
    <row r="4" spans="1:10" ht="15.75">
      <c r="A4" s="791" t="s">
        <v>21</v>
      </c>
      <c r="B4" s="791"/>
      <c r="C4" s="813" t="s">
        <v>12</v>
      </c>
      <c r="D4" s="813"/>
      <c r="E4" s="813"/>
      <c r="F4" s="213"/>
      <c r="G4" s="213"/>
      <c r="H4" s="213"/>
      <c r="I4" s="213"/>
      <c r="J4" s="213"/>
    </row>
    <row r="5" spans="1:10" ht="15.75">
      <c r="A5" s="808" t="s">
        <v>1566</v>
      </c>
      <c r="B5" s="808"/>
      <c r="C5" s="808"/>
      <c r="D5" s="808"/>
      <c r="E5" s="808"/>
      <c r="F5" s="808"/>
      <c r="G5" s="808"/>
      <c r="H5" s="808"/>
      <c r="I5" s="808"/>
      <c r="J5" s="808"/>
    </row>
    <row r="6" spans="1:10" ht="15.75">
      <c r="A6" s="795" t="s">
        <v>23</v>
      </c>
      <c r="B6" s="795"/>
      <c r="C6" s="795"/>
      <c r="D6" s="795"/>
      <c r="E6" s="795"/>
      <c r="F6" s="795"/>
      <c r="G6" s="795"/>
      <c r="H6" s="795"/>
      <c r="I6" s="795"/>
      <c r="J6" s="795"/>
    </row>
    <row r="7" spans="1:10" ht="15.75">
      <c r="A7" s="3"/>
      <c r="B7" s="3"/>
      <c r="C7" s="3"/>
      <c r="D7" s="3"/>
      <c r="E7" s="3"/>
      <c r="F7" s="3"/>
      <c r="G7" s="3"/>
      <c r="H7" s="3"/>
      <c r="I7" s="3"/>
      <c r="J7" s="4" t="s">
        <v>13</v>
      </c>
    </row>
    <row r="8" spans="1:10" ht="15.75">
      <c r="A8" s="796" t="s">
        <v>24</v>
      </c>
      <c r="B8" s="796" t="s">
        <v>25</v>
      </c>
      <c r="C8" s="796" t="s">
        <v>26</v>
      </c>
      <c r="D8" s="796" t="s">
        <v>27</v>
      </c>
      <c r="E8" s="796" t="s">
        <v>28</v>
      </c>
      <c r="F8" s="796" t="s">
        <v>29</v>
      </c>
      <c r="G8" s="798" t="s">
        <v>30</v>
      </c>
      <c r="H8" s="799"/>
      <c r="I8" s="800"/>
      <c r="J8" s="796" t="s">
        <v>1325</v>
      </c>
    </row>
    <row r="9" spans="1:10" ht="15.75">
      <c r="A9" s="797"/>
      <c r="B9" s="797"/>
      <c r="C9" s="797"/>
      <c r="D9" s="797"/>
      <c r="E9" s="797"/>
      <c r="F9" s="797"/>
      <c r="G9" s="470">
        <v>2017</v>
      </c>
      <c r="H9" s="470">
        <v>2018</v>
      </c>
      <c r="I9" s="470">
        <v>2019</v>
      </c>
      <c r="J9" s="797"/>
    </row>
    <row r="10" spans="1:10" ht="15.75">
      <c r="A10" s="17">
        <v>1</v>
      </c>
      <c r="B10" s="25">
        <v>2</v>
      </c>
      <c r="C10" s="25">
        <v>3</v>
      </c>
      <c r="D10" s="17">
        <v>4</v>
      </c>
      <c r="E10" s="25">
        <v>5</v>
      </c>
      <c r="F10" s="151" t="s">
        <v>32</v>
      </c>
      <c r="G10" s="151">
        <v>7</v>
      </c>
      <c r="H10" s="151">
        <v>8</v>
      </c>
      <c r="I10" s="151">
        <v>9</v>
      </c>
      <c r="J10" s="25">
        <v>10</v>
      </c>
    </row>
    <row r="11" spans="1:10" ht="31.5">
      <c r="A11" s="124" t="s">
        <v>33</v>
      </c>
      <c r="B11" s="125" t="s">
        <v>885</v>
      </c>
      <c r="C11" s="127" t="s">
        <v>1567</v>
      </c>
      <c r="D11" s="127">
        <v>222</v>
      </c>
      <c r="E11" s="127">
        <v>46</v>
      </c>
      <c r="F11" s="145">
        <f>D11*E11</f>
        <v>10212</v>
      </c>
      <c r="G11" s="145"/>
      <c r="H11" s="145">
        <f>F11</f>
        <v>10212</v>
      </c>
      <c r="I11" s="145"/>
      <c r="J11" s="210"/>
    </row>
    <row r="12" spans="1:10" ht="15.75">
      <c r="A12" s="126"/>
      <c r="B12" s="793" t="s">
        <v>41</v>
      </c>
      <c r="C12" s="793"/>
      <c r="D12" s="793"/>
      <c r="E12" s="793"/>
      <c r="F12" s="7">
        <f>SUM(F11:F11)</f>
        <v>10212</v>
      </c>
      <c r="G12" s="7">
        <f>SUM(G11:G11)</f>
        <v>0</v>
      </c>
      <c r="H12" s="7">
        <f>SUM(H11:H11)</f>
        <v>10212</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K12"/>
  <sheetViews>
    <sheetView workbookViewId="0">
      <selection activeCell="C7" sqref="C7"/>
    </sheetView>
  </sheetViews>
  <sheetFormatPr defaultRowHeight="15.75"/>
  <cols>
    <col min="1" max="1" width="5" style="1" customWidth="1"/>
    <col min="2" max="2" width="24.7109375" style="1" customWidth="1"/>
    <col min="3" max="3" width="16.28515625" style="1" customWidth="1"/>
    <col min="4" max="4" width="9.7109375" style="1" customWidth="1"/>
    <col min="5" max="5" width="15.140625" style="1" customWidth="1"/>
    <col min="6" max="6" width="21.7109375" style="1" customWidth="1"/>
    <col min="7" max="7" width="9" style="1" bestFit="1" customWidth="1"/>
    <col min="8" max="8" width="10.140625" style="1" bestFit="1" customWidth="1"/>
    <col min="9" max="9" width="21.7109375" style="1" customWidth="1"/>
    <col min="10" max="10" width="47" style="1" customWidth="1"/>
    <col min="11" max="16384" width="9.140625" style="1"/>
  </cols>
  <sheetData>
    <row r="1" spans="1:11">
      <c r="J1" s="212" t="s">
        <v>1301</v>
      </c>
      <c r="K1" s="2"/>
    </row>
    <row r="2" spans="1:11">
      <c r="A2" s="791" t="s">
        <v>18</v>
      </c>
      <c r="B2" s="791"/>
      <c r="C2" s="812" t="s">
        <v>2</v>
      </c>
      <c r="D2" s="812"/>
      <c r="E2" s="812"/>
      <c r="F2" s="213"/>
      <c r="G2" s="213"/>
      <c r="H2" s="213"/>
      <c r="I2" s="213"/>
      <c r="J2" s="213"/>
    </row>
    <row r="3" spans="1:11">
      <c r="A3" s="789" t="s">
        <v>20</v>
      </c>
      <c r="B3" s="790"/>
      <c r="C3" s="812" t="s">
        <v>2</v>
      </c>
      <c r="D3" s="812"/>
      <c r="E3" s="812"/>
      <c r="F3" s="213"/>
      <c r="G3" s="213"/>
      <c r="H3" s="213"/>
      <c r="I3" s="213"/>
      <c r="J3" s="209"/>
    </row>
    <row r="4" spans="1:11">
      <c r="A4" s="791" t="s">
        <v>21</v>
      </c>
      <c r="B4" s="791"/>
      <c r="C4" s="813" t="s">
        <v>2</v>
      </c>
      <c r="D4" s="813"/>
      <c r="E4" s="813"/>
      <c r="F4" s="213"/>
      <c r="G4" s="213"/>
      <c r="H4" s="213"/>
      <c r="I4" s="213"/>
      <c r="J4" s="213"/>
    </row>
    <row r="5" spans="1:11" ht="34.5" customHeight="1">
      <c r="A5" s="814"/>
      <c r="B5" s="814"/>
      <c r="C5" s="814"/>
      <c r="D5" s="814"/>
      <c r="E5" s="814"/>
      <c r="F5" s="814"/>
      <c r="G5" s="814"/>
      <c r="H5" s="814"/>
      <c r="I5" s="814"/>
      <c r="J5" s="814"/>
    </row>
    <row r="6" spans="1:11" ht="24.75" customHeight="1">
      <c r="A6" s="815" t="s">
        <v>84</v>
      </c>
      <c r="B6" s="815"/>
      <c r="C6" s="815"/>
      <c r="D6" s="815"/>
      <c r="E6" s="815"/>
      <c r="F6" s="815"/>
      <c r="G6" s="815"/>
      <c r="H6" s="815"/>
      <c r="I6" s="815"/>
      <c r="J6" s="815"/>
    </row>
    <row r="7" spans="1:11" ht="19.5" customHeight="1">
      <c r="A7" s="3"/>
      <c r="B7" s="3"/>
      <c r="C7" s="3"/>
      <c r="D7" s="3"/>
      <c r="E7" s="3"/>
      <c r="F7" s="3"/>
      <c r="G7" s="3"/>
      <c r="H7" s="3"/>
      <c r="I7" s="3"/>
      <c r="J7" s="4" t="s">
        <v>13</v>
      </c>
      <c r="K7" s="2"/>
    </row>
    <row r="8" spans="1:11" s="5" customFormat="1" ht="34.5" customHeight="1">
      <c r="A8" s="796" t="s">
        <v>24</v>
      </c>
      <c r="B8" s="796" t="s">
        <v>25</v>
      </c>
      <c r="C8" s="796" t="s">
        <v>26</v>
      </c>
      <c r="D8" s="796" t="s">
        <v>27</v>
      </c>
      <c r="E8" s="796" t="s">
        <v>28</v>
      </c>
      <c r="F8" s="796" t="s">
        <v>29</v>
      </c>
      <c r="G8" s="798" t="s">
        <v>30</v>
      </c>
      <c r="H8" s="799"/>
      <c r="I8" s="800"/>
      <c r="J8" s="796" t="s">
        <v>31</v>
      </c>
    </row>
    <row r="9" spans="1:11" s="5" customFormat="1" ht="25.5" customHeight="1">
      <c r="A9" s="797"/>
      <c r="B9" s="797"/>
      <c r="C9" s="797"/>
      <c r="D9" s="797"/>
      <c r="E9" s="797"/>
      <c r="F9" s="797"/>
      <c r="G9" s="6">
        <v>2017</v>
      </c>
      <c r="H9" s="6">
        <v>2018</v>
      </c>
      <c r="I9" s="6">
        <v>2019</v>
      </c>
      <c r="J9" s="797"/>
    </row>
    <row r="10" spans="1:11" s="13" customFormat="1" ht="25.5" customHeight="1">
      <c r="A10" s="17">
        <v>1</v>
      </c>
      <c r="B10" s="25">
        <v>2</v>
      </c>
      <c r="C10" s="25">
        <v>3</v>
      </c>
      <c r="D10" s="17">
        <v>4</v>
      </c>
      <c r="E10" s="25">
        <v>5</v>
      </c>
      <c r="F10" s="151" t="s">
        <v>32</v>
      </c>
      <c r="G10" s="151">
        <v>7</v>
      </c>
      <c r="H10" s="151">
        <v>8</v>
      </c>
      <c r="I10" s="151">
        <v>9</v>
      </c>
      <c r="J10" s="25">
        <v>10</v>
      </c>
    </row>
    <row r="11" spans="1:11">
      <c r="A11" s="124" t="s">
        <v>33</v>
      </c>
      <c r="B11" s="127" t="s">
        <v>85</v>
      </c>
      <c r="C11" s="127" t="s">
        <v>76</v>
      </c>
      <c r="D11" s="127">
        <v>3</v>
      </c>
      <c r="E11" s="145">
        <v>50000</v>
      </c>
      <c r="F11" s="145">
        <f>D11*E11</f>
        <v>150000</v>
      </c>
      <c r="G11" s="145">
        <v>50000</v>
      </c>
      <c r="H11" s="145">
        <v>100000</v>
      </c>
      <c r="I11" s="145"/>
      <c r="J11" s="125">
        <v>5234</v>
      </c>
    </row>
    <row r="12" spans="1:11">
      <c r="A12" s="126"/>
      <c r="B12" s="793" t="s">
        <v>41</v>
      </c>
      <c r="C12" s="793"/>
      <c r="D12" s="793"/>
      <c r="E12" s="793"/>
      <c r="F12" s="7">
        <f>SUM(F11:F11)</f>
        <v>150000</v>
      </c>
      <c r="G12" s="7">
        <f>SUM(G11:G11)</f>
        <v>50000</v>
      </c>
      <c r="H12" s="7">
        <f>SUM(H11:H11)</f>
        <v>100000</v>
      </c>
      <c r="I12" s="7">
        <f>SUM(I11:I11)</f>
        <v>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2" orientation="landscape" r:id="rId1"/>
</worksheet>
</file>

<file path=xl/worksheets/sheet60.xml><?xml version="1.0" encoding="utf-8"?>
<worksheet xmlns="http://schemas.openxmlformats.org/spreadsheetml/2006/main" xmlns:r="http://schemas.openxmlformats.org/officeDocument/2006/relationships">
  <sheetPr>
    <pageSetUpPr fitToPage="1"/>
  </sheetPr>
  <dimension ref="A1:K30"/>
  <sheetViews>
    <sheetView topLeftCell="A13" workbookViewId="0">
      <selection activeCell="B14" sqref="B14"/>
    </sheetView>
  </sheetViews>
  <sheetFormatPr defaultRowHeight="15.75"/>
  <cols>
    <col min="1" max="1" width="5" style="1" customWidth="1"/>
    <col min="2" max="2" width="33.85546875" style="1" customWidth="1"/>
    <col min="3" max="3" width="17.140625" style="1" customWidth="1"/>
    <col min="4" max="4" width="10.5703125" style="1" customWidth="1"/>
    <col min="5" max="5" width="15.140625" style="1" customWidth="1"/>
    <col min="6" max="6" width="21.7109375" style="1" customWidth="1"/>
    <col min="7" max="9" width="9.140625" style="1" customWidth="1"/>
    <col min="10" max="10" width="47" style="1" customWidth="1"/>
    <col min="11" max="16384" width="9.140625" style="1"/>
  </cols>
  <sheetData>
    <row r="1" spans="1:11">
      <c r="J1" s="212" t="s">
        <v>1386</v>
      </c>
      <c r="K1" s="2"/>
    </row>
    <row r="2" spans="1:11">
      <c r="A2" s="803" t="s">
        <v>18</v>
      </c>
      <c r="B2" s="803"/>
      <c r="C2" s="804" t="s">
        <v>904</v>
      </c>
      <c r="D2" s="804"/>
      <c r="E2" s="804"/>
      <c r="F2" s="287"/>
      <c r="G2" s="287"/>
      <c r="H2" s="287"/>
      <c r="I2" s="287"/>
      <c r="J2" s="287"/>
    </row>
    <row r="3" spans="1:11">
      <c r="A3" s="805" t="s">
        <v>20</v>
      </c>
      <c r="B3" s="806"/>
      <c r="C3" s="804" t="s">
        <v>904</v>
      </c>
      <c r="D3" s="804"/>
      <c r="E3" s="804"/>
      <c r="F3" s="287"/>
      <c r="G3" s="287"/>
      <c r="H3" s="287"/>
      <c r="I3" s="287"/>
      <c r="J3" s="209"/>
    </row>
    <row r="4" spans="1:11">
      <c r="A4" s="803" t="s">
        <v>21</v>
      </c>
      <c r="B4" s="803"/>
      <c r="C4" s="807" t="s">
        <v>905</v>
      </c>
      <c r="D4" s="807"/>
      <c r="E4" s="807"/>
      <c r="F4" s="287"/>
      <c r="G4" s="287"/>
      <c r="H4" s="287"/>
      <c r="I4" s="287"/>
      <c r="J4" s="287"/>
    </row>
    <row r="5" spans="1:11">
      <c r="A5" s="885" t="s">
        <v>1568</v>
      </c>
      <c r="B5" s="885"/>
      <c r="C5" s="885"/>
      <c r="D5" s="885"/>
      <c r="E5" s="885"/>
      <c r="F5" s="885"/>
      <c r="G5" s="885"/>
      <c r="H5" s="885"/>
      <c r="I5" s="885"/>
      <c r="J5" s="885"/>
    </row>
    <row r="6" spans="1:11">
      <c r="A6" s="809"/>
      <c r="B6" s="809"/>
      <c r="C6" s="809"/>
      <c r="D6" s="809"/>
      <c r="E6" s="809"/>
      <c r="F6" s="809"/>
      <c r="G6" s="809"/>
      <c r="H6" s="809"/>
      <c r="I6" s="809"/>
      <c r="J6" s="809"/>
    </row>
    <row r="7" spans="1:11">
      <c r="A7" s="3"/>
      <c r="B7" s="3"/>
      <c r="C7" s="3"/>
      <c r="D7" s="3"/>
      <c r="E7" s="3"/>
      <c r="F7" s="3"/>
      <c r="G7" s="3"/>
      <c r="H7" s="3"/>
      <c r="I7" s="3"/>
      <c r="J7" s="4" t="s">
        <v>13</v>
      </c>
    </row>
    <row r="8" spans="1:11">
      <c r="A8" s="796" t="s">
        <v>24</v>
      </c>
      <c r="B8" s="796" t="s">
        <v>25</v>
      </c>
      <c r="C8" s="796" t="s">
        <v>26</v>
      </c>
      <c r="D8" s="810" t="s">
        <v>27</v>
      </c>
      <c r="E8" s="796" t="s">
        <v>28</v>
      </c>
      <c r="F8" s="796" t="s">
        <v>29</v>
      </c>
      <c r="G8" s="798" t="s">
        <v>30</v>
      </c>
      <c r="H8" s="799"/>
      <c r="I8" s="800"/>
      <c r="J8" s="796" t="s">
        <v>1325</v>
      </c>
    </row>
    <row r="9" spans="1:11">
      <c r="A9" s="797"/>
      <c r="B9" s="797"/>
      <c r="C9" s="797"/>
      <c r="D9" s="811"/>
      <c r="E9" s="797"/>
      <c r="F9" s="797"/>
      <c r="G9" s="470">
        <v>2017</v>
      </c>
      <c r="H9" s="470">
        <v>2018</v>
      </c>
      <c r="I9" s="470">
        <v>2019</v>
      </c>
      <c r="J9" s="797"/>
    </row>
    <row r="10" spans="1:11">
      <c r="A10" s="477">
        <v>1</v>
      </c>
      <c r="B10" s="478">
        <v>2</v>
      </c>
      <c r="C10" s="478">
        <v>3</v>
      </c>
      <c r="D10" s="477">
        <v>4</v>
      </c>
      <c r="E10" s="478">
        <v>5</v>
      </c>
      <c r="F10" s="479" t="s">
        <v>32</v>
      </c>
      <c r="G10" s="479">
        <v>7</v>
      </c>
      <c r="H10" s="479">
        <v>8</v>
      </c>
      <c r="I10" s="479">
        <v>9</v>
      </c>
      <c r="J10" s="478">
        <v>10</v>
      </c>
    </row>
    <row r="11" spans="1:11" ht="47.25">
      <c r="A11" s="551" t="s">
        <v>33</v>
      </c>
      <c r="B11" s="58" t="s">
        <v>1569</v>
      </c>
      <c r="C11" s="552"/>
      <c r="D11" s="552"/>
      <c r="E11" s="552"/>
      <c r="F11" s="553"/>
      <c r="G11" s="553"/>
      <c r="H11" s="553"/>
      <c r="I11" s="553"/>
      <c r="J11" s="552"/>
    </row>
    <row r="12" spans="1:11" ht="30">
      <c r="A12" s="551" t="s">
        <v>45</v>
      </c>
      <c r="B12" s="554" t="s">
        <v>1880</v>
      </c>
      <c r="C12" s="555" t="s">
        <v>1570</v>
      </c>
      <c r="D12" s="552">
        <v>1</v>
      </c>
      <c r="E12" s="552">
        <v>1500</v>
      </c>
      <c r="F12" s="553">
        <v>1500</v>
      </c>
      <c r="G12" s="553">
        <v>1500</v>
      </c>
      <c r="H12" s="553"/>
      <c r="I12" s="553"/>
      <c r="J12" s="552" t="s">
        <v>903</v>
      </c>
    </row>
    <row r="13" spans="1:11" ht="45">
      <c r="A13" s="551" t="s">
        <v>49</v>
      </c>
      <c r="B13" s="554" t="s">
        <v>1571</v>
      </c>
      <c r="C13" s="556" t="s">
        <v>1524</v>
      </c>
      <c r="D13" s="552">
        <v>24</v>
      </c>
      <c r="E13" s="552">
        <v>90</v>
      </c>
      <c r="F13" s="553">
        <v>2160</v>
      </c>
      <c r="G13" s="553">
        <v>2160</v>
      </c>
      <c r="H13" s="553"/>
      <c r="I13" s="553"/>
      <c r="J13" s="133" t="s">
        <v>1521</v>
      </c>
    </row>
    <row r="14" spans="1:11" ht="30">
      <c r="A14" s="551" t="s">
        <v>241</v>
      </c>
      <c r="B14" s="554" t="s">
        <v>1572</v>
      </c>
      <c r="C14" s="552" t="s">
        <v>1538</v>
      </c>
      <c r="D14" s="552">
        <v>1</v>
      </c>
      <c r="E14" s="552"/>
      <c r="F14" s="553">
        <v>1670</v>
      </c>
      <c r="G14" s="553">
        <v>1670</v>
      </c>
      <c r="H14" s="553"/>
      <c r="I14" s="553"/>
      <c r="J14" s="133" t="s">
        <v>1521</v>
      </c>
    </row>
    <row r="15" spans="1:11" ht="31.5">
      <c r="A15" s="551" t="s">
        <v>34</v>
      </c>
      <c r="B15" s="58" t="s">
        <v>1573</v>
      </c>
      <c r="C15" s="552"/>
      <c r="D15" s="552"/>
      <c r="E15" s="552"/>
      <c r="F15" s="553"/>
      <c r="G15" s="553"/>
      <c r="H15" s="553"/>
      <c r="I15" s="553"/>
      <c r="J15" s="552"/>
    </row>
    <row r="16" spans="1:11">
      <c r="A16" s="551" t="s">
        <v>51</v>
      </c>
      <c r="B16" s="125" t="s">
        <v>1574</v>
      </c>
      <c r="C16" s="552" t="s">
        <v>1575</v>
      </c>
      <c r="D16" s="552">
        <v>3</v>
      </c>
      <c r="E16" s="552"/>
      <c r="F16" s="553">
        <v>7378</v>
      </c>
      <c r="G16" s="553">
        <v>5456</v>
      </c>
      <c r="H16" s="553">
        <v>1922</v>
      </c>
      <c r="I16" s="553"/>
      <c r="J16" s="552" t="s">
        <v>903</v>
      </c>
    </row>
    <row r="17" spans="1:10">
      <c r="A17" s="551" t="s">
        <v>53</v>
      </c>
      <c r="B17" s="125" t="s">
        <v>1576</v>
      </c>
      <c r="C17" s="552" t="s">
        <v>1520</v>
      </c>
      <c r="D17" s="552">
        <v>2</v>
      </c>
      <c r="E17" s="552">
        <v>500</v>
      </c>
      <c r="F17" s="553">
        <v>1000</v>
      </c>
      <c r="G17" s="553">
        <v>1000</v>
      </c>
      <c r="H17" s="553"/>
      <c r="I17" s="553"/>
      <c r="J17" s="552" t="s">
        <v>1536</v>
      </c>
    </row>
    <row r="18" spans="1:10">
      <c r="A18" s="551" t="s">
        <v>142</v>
      </c>
      <c r="B18" s="125" t="s">
        <v>1577</v>
      </c>
      <c r="C18" s="552" t="s">
        <v>1578</v>
      </c>
      <c r="D18" s="552">
        <v>5</v>
      </c>
      <c r="E18" s="552">
        <v>180</v>
      </c>
      <c r="F18" s="553">
        <v>900</v>
      </c>
      <c r="G18" s="553"/>
      <c r="H18" s="553">
        <v>900</v>
      </c>
      <c r="I18" s="553"/>
      <c r="J18" s="552" t="s">
        <v>903</v>
      </c>
    </row>
    <row r="19" spans="1:10" ht="31.5">
      <c r="A19" s="551" t="s">
        <v>144</v>
      </c>
      <c r="B19" s="125" t="s">
        <v>1579</v>
      </c>
      <c r="C19" s="552" t="s">
        <v>915</v>
      </c>
      <c r="D19" s="552">
        <v>5</v>
      </c>
      <c r="E19" s="552">
        <v>750</v>
      </c>
      <c r="F19" s="553">
        <v>3750</v>
      </c>
      <c r="G19" s="553">
        <v>3750</v>
      </c>
      <c r="H19" s="553"/>
      <c r="I19" s="553"/>
      <c r="J19" s="552" t="s">
        <v>1521</v>
      </c>
    </row>
    <row r="20" spans="1:10">
      <c r="A20" s="551" t="s">
        <v>146</v>
      </c>
      <c r="B20" s="125" t="s">
        <v>1580</v>
      </c>
      <c r="C20" s="552" t="s">
        <v>1581</v>
      </c>
      <c r="D20" s="552">
        <v>1</v>
      </c>
      <c r="E20" s="552">
        <v>616</v>
      </c>
      <c r="F20" s="553">
        <v>616</v>
      </c>
      <c r="G20" s="553">
        <v>616</v>
      </c>
      <c r="H20" s="553"/>
      <c r="I20" s="553"/>
      <c r="J20" s="552" t="s">
        <v>1521</v>
      </c>
    </row>
    <row r="21" spans="1:10" ht="31.5">
      <c r="A21" s="551" t="s">
        <v>146</v>
      </c>
      <c r="B21" s="125" t="s">
        <v>1582</v>
      </c>
      <c r="C21" s="552" t="s">
        <v>1583</v>
      </c>
      <c r="D21" s="552">
        <v>145</v>
      </c>
      <c r="E21" s="552">
        <v>58</v>
      </c>
      <c r="F21" s="553">
        <v>8410</v>
      </c>
      <c r="G21" s="553"/>
      <c r="H21" s="553">
        <v>8410</v>
      </c>
      <c r="I21" s="553"/>
      <c r="J21" s="552" t="s">
        <v>1529</v>
      </c>
    </row>
    <row r="22" spans="1:10" ht="47.25">
      <c r="A22" s="551" t="s">
        <v>36</v>
      </c>
      <c r="B22" s="58" t="s">
        <v>1584</v>
      </c>
      <c r="C22" s="552"/>
      <c r="D22" s="552"/>
      <c r="E22" s="552"/>
      <c r="F22" s="553"/>
      <c r="G22" s="553"/>
      <c r="H22" s="553"/>
      <c r="I22" s="553"/>
      <c r="J22" s="552"/>
    </row>
    <row r="23" spans="1:10" ht="31.5">
      <c r="A23" s="551" t="s">
        <v>57</v>
      </c>
      <c r="B23" s="125" t="s">
        <v>1585</v>
      </c>
      <c r="C23" s="552" t="s">
        <v>1524</v>
      </c>
      <c r="D23" s="552">
        <v>80</v>
      </c>
      <c r="E23" s="552">
        <v>40</v>
      </c>
      <c r="F23" s="553">
        <v>3200</v>
      </c>
      <c r="G23" s="553"/>
      <c r="H23" s="553">
        <v>3200</v>
      </c>
      <c r="I23" s="553"/>
      <c r="J23" s="552" t="s">
        <v>1521</v>
      </c>
    </row>
    <row r="24" spans="1:10">
      <c r="A24" s="551" t="s">
        <v>58</v>
      </c>
      <c r="B24" s="125" t="s">
        <v>1586</v>
      </c>
      <c r="C24" s="552" t="s">
        <v>1575</v>
      </c>
      <c r="D24" s="552">
        <v>2</v>
      </c>
      <c r="E24" s="552">
        <v>1900</v>
      </c>
      <c r="F24" s="553">
        <v>3800</v>
      </c>
      <c r="G24" s="553"/>
      <c r="H24" s="553">
        <v>3800</v>
      </c>
      <c r="I24" s="553"/>
      <c r="J24" s="552" t="s">
        <v>903</v>
      </c>
    </row>
    <row r="25" spans="1:10" ht="31.5">
      <c r="A25" s="551" t="s">
        <v>59</v>
      </c>
      <c r="B25" s="125" t="s">
        <v>1587</v>
      </c>
      <c r="C25" s="552" t="s">
        <v>1588</v>
      </c>
      <c r="D25" s="552">
        <v>3</v>
      </c>
      <c r="E25" s="552">
        <v>446</v>
      </c>
      <c r="F25" s="553">
        <v>1338</v>
      </c>
      <c r="G25" s="553">
        <v>1338</v>
      </c>
      <c r="H25" s="553"/>
      <c r="I25" s="553"/>
      <c r="J25" s="552" t="s">
        <v>1521</v>
      </c>
    </row>
    <row r="26" spans="1:10" ht="31.5">
      <c r="A26" s="551" t="s">
        <v>38</v>
      </c>
      <c r="B26" s="58" t="s">
        <v>1589</v>
      </c>
      <c r="C26" s="552"/>
      <c r="D26" s="552"/>
      <c r="E26" s="552"/>
      <c r="F26" s="553"/>
      <c r="G26" s="553"/>
      <c r="H26" s="553"/>
      <c r="I26" s="553"/>
      <c r="J26" s="552"/>
    </row>
    <row r="27" spans="1:10" ht="31.5">
      <c r="A27" s="551" t="s">
        <v>1539</v>
      </c>
      <c r="B27" s="125" t="s">
        <v>1590</v>
      </c>
      <c r="C27" s="552" t="s">
        <v>1583</v>
      </c>
      <c r="D27" s="552">
        <v>90</v>
      </c>
      <c r="E27" s="552">
        <v>116</v>
      </c>
      <c r="F27" s="553">
        <v>10440</v>
      </c>
      <c r="G27" s="553">
        <v>10440</v>
      </c>
      <c r="H27" s="553"/>
      <c r="I27" s="553"/>
      <c r="J27" s="552" t="s">
        <v>1529</v>
      </c>
    </row>
    <row r="28" spans="1:10">
      <c r="A28" s="551" t="s">
        <v>1541</v>
      </c>
      <c r="B28" s="125" t="s">
        <v>1591</v>
      </c>
      <c r="C28" s="552" t="s">
        <v>915</v>
      </c>
      <c r="D28" s="552"/>
      <c r="E28" s="552"/>
      <c r="F28" s="553">
        <v>3500</v>
      </c>
      <c r="G28" s="553">
        <v>1232</v>
      </c>
      <c r="H28" s="553">
        <v>2268</v>
      </c>
      <c r="I28" s="553"/>
      <c r="J28" s="552" t="s">
        <v>1521</v>
      </c>
    </row>
    <row r="29" spans="1:10">
      <c r="A29" s="551"/>
      <c r="B29" s="554"/>
      <c r="C29" s="552"/>
      <c r="D29" s="552"/>
      <c r="E29" s="552"/>
      <c r="F29" s="553"/>
      <c r="G29" s="553"/>
      <c r="H29" s="553"/>
      <c r="I29" s="553"/>
      <c r="J29" s="552"/>
    </row>
    <row r="30" spans="1:10">
      <c r="A30" s="488"/>
      <c r="B30" s="793" t="s">
        <v>41</v>
      </c>
      <c r="C30" s="793"/>
      <c r="D30" s="793"/>
      <c r="E30" s="793"/>
      <c r="F30" s="171">
        <f>SUM(F11:F29)</f>
        <v>49662</v>
      </c>
      <c r="G30" s="171">
        <f>SUM(G11:G28)</f>
        <v>29162</v>
      </c>
      <c r="H30" s="171">
        <f>SUM(H11:H29)</f>
        <v>20500</v>
      </c>
      <c r="I30" s="171">
        <f>SUM(I11:I15)</f>
        <v>0</v>
      </c>
      <c r="J30" s="488"/>
    </row>
  </sheetData>
  <mergeCells count="17">
    <mergeCell ref="B30:E30"/>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71" orientation="landscape" r:id="rId1"/>
</worksheet>
</file>

<file path=xl/worksheets/sheet61.xml><?xml version="1.0" encoding="utf-8"?>
<worksheet xmlns="http://schemas.openxmlformats.org/spreadsheetml/2006/main" xmlns:r="http://schemas.openxmlformats.org/officeDocument/2006/relationships">
  <dimension ref="A1:M16"/>
  <sheetViews>
    <sheetView workbookViewId="0">
      <selection activeCell="A6" sqref="A6:L6"/>
    </sheetView>
  </sheetViews>
  <sheetFormatPr defaultRowHeight="15.75"/>
  <cols>
    <col min="1" max="1" width="5" style="1" customWidth="1"/>
    <col min="2" max="2" width="37.5703125" style="1" customWidth="1"/>
    <col min="3" max="3" width="12.85546875" style="1" customWidth="1"/>
    <col min="4" max="4" width="9.42578125" style="1" customWidth="1"/>
    <col min="5" max="5" width="15.140625" style="1" customWidth="1"/>
    <col min="6" max="6" width="13.7109375" style="1" customWidth="1"/>
    <col min="7" max="11" width="11" style="1" customWidth="1"/>
    <col min="12" max="12" width="47" style="1" customWidth="1"/>
    <col min="13" max="16384" width="9.140625" style="1"/>
  </cols>
  <sheetData>
    <row r="1" spans="1:13">
      <c r="L1" s="212" t="s">
        <v>1726</v>
      </c>
      <c r="M1" s="2"/>
    </row>
    <row r="3" spans="1:13">
      <c r="A3" s="791" t="s">
        <v>18</v>
      </c>
      <c r="B3" s="791"/>
      <c r="C3" s="812" t="s">
        <v>904</v>
      </c>
      <c r="D3" s="812"/>
      <c r="E3" s="812"/>
      <c r="F3" s="213"/>
      <c r="G3" s="213"/>
      <c r="H3" s="213"/>
      <c r="I3" s="213"/>
      <c r="J3" s="213"/>
      <c r="K3" s="213"/>
      <c r="L3" s="213"/>
    </row>
    <row r="4" spans="1:13">
      <c r="A4" s="789" t="s">
        <v>20</v>
      </c>
      <c r="B4" s="790"/>
      <c r="C4" s="812" t="s">
        <v>904</v>
      </c>
      <c r="D4" s="812"/>
      <c r="E4" s="812"/>
      <c r="F4" s="213"/>
      <c r="G4" s="213"/>
      <c r="H4" s="213"/>
      <c r="I4" s="213"/>
      <c r="J4" s="213"/>
      <c r="K4" s="213"/>
      <c r="L4" s="209"/>
    </row>
    <row r="5" spans="1:13">
      <c r="A5" s="791" t="s">
        <v>21</v>
      </c>
      <c r="B5" s="791"/>
      <c r="C5" s="813" t="s">
        <v>905</v>
      </c>
      <c r="D5" s="813"/>
      <c r="E5" s="813"/>
      <c r="F5" s="213"/>
      <c r="G5" s="213"/>
      <c r="H5" s="213"/>
      <c r="I5" s="213"/>
      <c r="J5" s="213"/>
      <c r="K5" s="213"/>
      <c r="L5" s="213"/>
    </row>
    <row r="6" spans="1:13">
      <c r="A6" s="885" t="s">
        <v>1881</v>
      </c>
      <c r="B6" s="885"/>
      <c r="C6" s="885"/>
      <c r="D6" s="885"/>
      <c r="E6" s="885"/>
      <c r="F6" s="885"/>
      <c r="G6" s="885"/>
      <c r="H6" s="885"/>
      <c r="I6" s="885"/>
      <c r="J6" s="885"/>
      <c r="K6" s="885"/>
      <c r="L6" s="885"/>
    </row>
    <row r="7" spans="1:13">
      <c r="A7" s="795"/>
      <c r="B7" s="795"/>
      <c r="C7" s="795"/>
      <c r="D7" s="795"/>
      <c r="E7" s="795"/>
      <c r="F7" s="795"/>
      <c r="G7" s="795"/>
      <c r="H7" s="795"/>
      <c r="I7" s="795"/>
      <c r="J7" s="795"/>
      <c r="K7" s="795"/>
      <c r="L7" s="795"/>
    </row>
    <row r="8" spans="1:13">
      <c r="A8" s="3"/>
      <c r="B8" s="3"/>
      <c r="C8" s="3"/>
      <c r="D8" s="3"/>
      <c r="E8" s="3"/>
      <c r="F8" s="3"/>
      <c r="G8" s="3"/>
      <c r="H8" s="3"/>
      <c r="I8" s="3"/>
      <c r="J8" s="3"/>
      <c r="K8" s="3"/>
      <c r="L8" s="4" t="s">
        <v>13</v>
      </c>
    </row>
    <row r="9" spans="1:13">
      <c r="A9" s="796" t="s">
        <v>24</v>
      </c>
      <c r="B9" s="796" t="s">
        <v>25</v>
      </c>
      <c r="C9" s="796" t="s">
        <v>26</v>
      </c>
      <c r="D9" s="810" t="s">
        <v>27</v>
      </c>
      <c r="E9" s="796" t="s">
        <v>28</v>
      </c>
      <c r="F9" s="796" t="s">
        <v>29</v>
      </c>
      <c r="G9" s="798" t="s">
        <v>30</v>
      </c>
      <c r="H9" s="799"/>
      <c r="I9" s="799"/>
      <c r="J9" s="799"/>
      <c r="K9" s="800"/>
      <c r="L9" s="796" t="s">
        <v>31</v>
      </c>
    </row>
    <row r="10" spans="1:13">
      <c r="A10" s="797"/>
      <c r="B10" s="797"/>
      <c r="C10" s="797"/>
      <c r="D10" s="811"/>
      <c r="E10" s="797"/>
      <c r="F10" s="797"/>
      <c r="G10" s="470">
        <v>2017</v>
      </c>
      <c r="H10" s="470">
        <v>2018</v>
      </c>
      <c r="I10" s="470">
        <v>2019</v>
      </c>
      <c r="J10" s="470">
        <v>2020</v>
      </c>
      <c r="K10" s="470">
        <v>2021</v>
      </c>
      <c r="L10" s="797"/>
    </row>
    <row r="11" spans="1:13">
      <c r="A11" s="17">
        <v>1</v>
      </c>
      <c r="B11" s="25">
        <v>2</v>
      </c>
      <c r="C11" s="25">
        <v>3</v>
      </c>
      <c r="D11" s="17">
        <v>4</v>
      </c>
      <c r="E11" s="25">
        <v>5</v>
      </c>
      <c r="F11" s="151" t="s">
        <v>32</v>
      </c>
      <c r="G11" s="151">
        <v>7</v>
      </c>
      <c r="H11" s="151">
        <v>8</v>
      </c>
      <c r="I11" s="151">
        <v>9</v>
      </c>
      <c r="J11" s="151">
        <v>10</v>
      </c>
      <c r="K11" s="151">
        <v>11</v>
      </c>
      <c r="L11" s="25">
        <v>12</v>
      </c>
    </row>
    <row r="12" spans="1:13">
      <c r="A12" s="124" t="s">
        <v>33</v>
      </c>
      <c r="B12" s="125" t="s">
        <v>906</v>
      </c>
      <c r="C12" s="127"/>
      <c r="D12" s="127"/>
      <c r="E12" s="127"/>
      <c r="F12" s="197">
        <v>100000</v>
      </c>
      <c r="G12" s="197"/>
      <c r="H12" s="197">
        <v>25000</v>
      </c>
      <c r="I12" s="197">
        <v>25000</v>
      </c>
      <c r="J12" s="197">
        <v>25000</v>
      </c>
      <c r="K12" s="197">
        <v>25000</v>
      </c>
      <c r="L12" s="133" t="s">
        <v>903</v>
      </c>
    </row>
    <row r="13" spans="1:13" ht="47.25">
      <c r="A13" s="124" t="s">
        <v>34</v>
      </c>
      <c r="B13" s="125" t="s">
        <v>907</v>
      </c>
      <c r="C13" s="127"/>
      <c r="D13" s="127"/>
      <c r="E13" s="127"/>
      <c r="F13" s="197">
        <v>100000</v>
      </c>
      <c r="G13" s="197"/>
      <c r="H13" s="197">
        <v>25000</v>
      </c>
      <c r="I13" s="197">
        <v>25000</v>
      </c>
      <c r="J13" s="197">
        <v>25000</v>
      </c>
      <c r="K13" s="197">
        <v>25000</v>
      </c>
      <c r="L13" s="133" t="s">
        <v>908</v>
      </c>
    </row>
    <row r="14" spans="1:13">
      <c r="A14" s="124" t="s">
        <v>36</v>
      </c>
      <c r="B14" s="125"/>
      <c r="C14" s="127"/>
      <c r="D14" s="127"/>
      <c r="E14" s="127"/>
      <c r="F14" s="197"/>
      <c r="G14" s="197"/>
      <c r="H14" s="197"/>
      <c r="I14" s="197"/>
      <c r="J14" s="197"/>
      <c r="K14" s="197"/>
      <c r="L14" s="127"/>
    </row>
    <row r="15" spans="1:13">
      <c r="A15" s="124" t="s">
        <v>107</v>
      </c>
      <c r="B15" s="125"/>
      <c r="C15" s="127"/>
      <c r="D15" s="127"/>
      <c r="E15" s="127"/>
      <c r="F15" s="197"/>
      <c r="G15" s="197"/>
      <c r="H15" s="197"/>
      <c r="I15" s="197"/>
      <c r="J15" s="197"/>
      <c r="K15" s="197"/>
      <c r="L15" s="127"/>
    </row>
    <row r="16" spans="1:13">
      <c r="A16" s="126"/>
      <c r="B16" s="793" t="s">
        <v>41</v>
      </c>
      <c r="C16" s="793"/>
      <c r="D16" s="793"/>
      <c r="E16" s="793"/>
      <c r="F16" s="171">
        <f>SUM(F12:F15)</f>
        <v>200000</v>
      </c>
      <c r="G16" s="171">
        <f>SUM(G12:G14)</f>
        <v>0</v>
      </c>
      <c r="H16" s="171">
        <f>SUM(H12:H14)</f>
        <v>50000</v>
      </c>
      <c r="I16" s="171">
        <v>50000</v>
      </c>
      <c r="J16" s="171">
        <v>50000</v>
      </c>
      <c r="K16" s="171">
        <f>SUM(K12:K14)</f>
        <v>50000</v>
      </c>
      <c r="L16" s="126"/>
    </row>
  </sheetData>
  <mergeCells count="17">
    <mergeCell ref="B16:E16"/>
    <mergeCell ref="A6:L6"/>
    <mergeCell ref="A7:L7"/>
    <mergeCell ref="A9:A10"/>
    <mergeCell ref="B9:B10"/>
    <mergeCell ref="C9:C10"/>
    <mergeCell ref="D9:D10"/>
    <mergeCell ref="E9:E10"/>
    <mergeCell ref="F9:F10"/>
    <mergeCell ref="G9:K9"/>
    <mergeCell ref="L9:L10"/>
    <mergeCell ref="A3:B3"/>
    <mergeCell ref="C3:E3"/>
    <mergeCell ref="A4:B4"/>
    <mergeCell ref="C4:E4"/>
    <mergeCell ref="A5:B5"/>
    <mergeCell ref="C5:E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sheetPr>
    <pageSetUpPr fitToPage="1"/>
  </sheetPr>
  <dimension ref="A1:K17"/>
  <sheetViews>
    <sheetView workbookViewId="0">
      <selection activeCell="A6" sqref="A6:J6"/>
    </sheetView>
  </sheetViews>
  <sheetFormatPr defaultRowHeight="15.75"/>
  <cols>
    <col min="1" max="1" width="5" style="1" customWidth="1"/>
    <col min="2" max="2" width="32.85546875" style="1" customWidth="1"/>
    <col min="3" max="3" width="12.85546875" style="1" customWidth="1"/>
    <col min="4" max="4" width="9.42578125" style="1" customWidth="1"/>
    <col min="5" max="5" width="15.140625" style="1" customWidth="1"/>
    <col min="6" max="6" width="21.7109375" style="1" customWidth="1"/>
    <col min="7" max="9" width="12.7109375" style="1" customWidth="1"/>
    <col min="10" max="10" width="30.7109375" style="1" customWidth="1"/>
    <col min="11" max="16384" width="9.140625" style="1"/>
  </cols>
  <sheetData>
    <row r="1" spans="1:11">
      <c r="J1" s="212" t="s">
        <v>1385</v>
      </c>
      <c r="K1" s="2"/>
    </row>
    <row r="3" spans="1:11">
      <c r="A3" s="791" t="s">
        <v>18</v>
      </c>
      <c r="B3" s="791"/>
      <c r="C3" s="813" t="s">
        <v>904</v>
      </c>
      <c r="D3" s="813"/>
      <c r="E3" s="813"/>
      <c r="F3" s="813"/>
      <c r="G3" s="813"/>
      <c r="H3" s="813"/>
      <c r="I3" s="213"/>
      <c r="J3" s="213"/>
    </row>
    <row r="4" spans="1:11">
      <c r="A4" s="789" t="s">
        <v>20</v>
      </c>
      <c r="B4" s="790"/>
      <c r="C4" s="812" t="s">
        <v>904</v>
      </c>
      <c r="D4" s="812"/>
      <c r="E4" s="812"/>
      <c r="F4" s="812"/>
      <c r="G4" s="812"/>
      <c r="H4" s="812"/>
      <c r="I4" s="213"/>
      <c r="J4" s="209"/>
    </row>
    <row r="5" spans="1:11">
      <c r="A5" s="791" t="s">
        <v>21</v>
      </c>
      <c r="B5" s="791"/>
      <c r="C5" s="813" t="s">
        <v>905</v>
      </c>
      <c r="D5" s="813"/>
      <c r="E5" s="813"/>
      <c r="F5" s="813"/>
      <c r="G5" s="813"/>
      <c r="H5" s="813"/>
      <c r="I5" s="213"/>
      <c r="J5" s="213"/>
    </row>
    <row r="6" spans="1:11">
      <c r="A6" s="886" t="s">
        <v>1882</v>
      </c>
      <c r="B6" s="886"/>
      <c r="C6" s="886"/>
      <c r="D6" s="886"/>
      <c r="E6" s="886"/>
      <c r="F6" s="886"/>
      <c r="G6" s="886"/>
      <c r="H6" s="886"/>
      <c r="I6" s="886"/>
      <c r="J6" s="886"/>
    </row>
    <row r="7" spans="1:11">
      <c r="A7" s="795"/>
      <c r="B7" s="795"/>
      <c r="C7" s="795"/>
      <c r="D7" s="795"/>
      <c r="E7" s="795"/>
      <c r="F7" s="795"/>
      <c r="G7" s="795"/>
      <c r="H7" s="795"/>
      <c r="I7" s="795"/>
      <c r="J7" s="795"/>
    </row>
    <row r="8" spans="1:11">
      <c r="A8" s="3"/>
      <c r="B8" s="3"/>
      <c r="C8" s="3"/>
      <c r="D8" s="3"/>
      <c r="E8" s="3"/>
      <c r="F8" s="3"/>
      <c r="G8" s="3"/>
      <c r="H8" s="3"/>
      <c r="I8" s="3"/>
      <c r="J8" s="4" t="s">
        <v>13</v>
      </c>
    </row>
    <row r="9" spans="1:11">
      <c r="A9" s="796" t="s">
        <v>24</v>
      </c>
      <c r="B9" s="796" t="s">
        <v>25</v>
      </c>
      <c r="C9" s="796" t="s">
        <v>26</v>
      </c>
      <c r="D9" s="810" t="s">
        <v>27</v>
      </c>
      <c r="E9" s="796" t="s">
        <v>28</v>
      </c>
      <c r="F9" s="796" t="s">
        <v>29</v>
      </c>
      <c r="G9" s="798" t="s">
        <v>30</v>
      </c>
      <c r="H9" s="799"/>
      <c r="I9" s="800"/>
      <c r="J9" s="796" t="s">
        <v>31</v>
      </c>
    </row>
    <row r="10" spans="1:11">
      <c r="A10" s="797"/>
      <c r="B10" s="797"/>
      <c r="C10" s="797"/>
      <c r="D10" s="811"/>
      <c r="E10" s="797"/>
      <c r="F10" s="797"/>
      <c r="G10" s="470">
        <v>2017</v>
      </c>
      <c r="H10" s="470">
        <v>2018</v>
      </c>
      <c r="I10" s="470">
        <v>2019</v>
      </c>
      <c r="J10" s="797"/>
    </row>
    <row r="11" spans="1:11">
      <c r="A11" s="17">
        <v>1</v>
      </c>
      <c r="B11" s="25">
        <v>2</v>
      </c>
      <c r="C11" s="25">
        <v>3</v>
      </c>
      <c r="D11" s="17">
        <v>4</v>
      </c>
      <c r="E11" s="25">
        <v>5</v>
      </c>
      <c r="F11" s="151" t="s">
        <v>32</v>
      </c>
      <c r="G11" s="151">
        <v>7</v>
      </c>
      <c r="H11" s="151">
        <v>8</v>
      </c>
      <c r="I11" s="151">
        <v>9</v>
      </c>
      <c r="J11" s="25">
        <v>10</v>
      </c>
    </row>
    <row r="12" spans="1:11" ht="31.5">
      <c r="A12" s="124" t="s">
        <v>33</v>
      </c>
      <c r="B12" s="58" t="s">
        <v>1592</v>
      </c>
      <c r="C12" s="127"/>
      <c r="D12" s="127"/>
      <c r="E12" s="127"/>
      <c r="F12" s="197">
        <v>50000</v>
      </c>
      <c r="G12" s="197">
        <v>50000</v>
      </c>
      <c r="H12" s="197"/>
      <c r="I12" s="197"/>
      <c r="J12" s="133" t="s">
        <v>903</v>
      </c>
    </row>
    <row r="13" spans="1:11" ht="31.5">
      <c r="A13" s="124" t="s">
        <v>34</v>
      </c>
      <c r="B13" s="58" t="s">
        <v>1593</v>
      </c>
      <c r="C13" s="127"/>
      <c r="D13" s="127"/>
      <c r="E13" s="127"/>
      <c r="F13" s="197"/>
      <c r="G13" s="197"/>
      <c r="H13" s="197"/>
      <c r="I13" s="197"/>
      <c r="J13" s="133"/>
    </row>
    <row r="14" spans="1:11">
      <c r="A14" s="124" t="s">
        <v>51</v>
      </c>
      <c r="B14" s="125" t="s">
        <v>1594</v>
      </c>
      <c r="C14" s="127"/>
      <c r="D14" s="127"/>
      <c r="E14" s="127"/>
      <c r="F14" s="197">
        <v>34000</v>
      </c>
      <c r="G14" s="197"/>
      <c r="H14" s="197">
        <v>34000</v>
      </c>
      <c r="I14" s="197"/>
      <c r="J14" s="127" t="s">
        <v>1529</v>
      </c>
    </row>
    <row r="15" spans="1:11">
      <c r="A15" s="124" t="s">
        <v>53</v>
      </c>
      <c r="B15" s="125" t="s">
        <v>1595</v>
      </c>
      <c r="C15" s="127"/>
      <c r="D15" s="127"/>
      <c r="E15" s="127"/>
      <c r="F15" s="197">
        <v>31000</v>
      </c>
      <c r="G15" s="197"/>
      <c r="H15" s="197">
        <v>31000</v>
      </c>
      <c r="I15" s="197"/>
      <c r="J15" s="127" t="s">
        <v>1529</v>
      </c>
    </row>
    <row r="16" spans="1:11">
      <c r="A16" s="124"/>
      <c r="B16" s="125"/>
      <c r="C16" s="127"/>
      <c r="D16" s="127"/>
      <c r="E16" s="127"/>
      <c r="F16" s="197"/>
      <c r="G16" s="197"/>
      <c r="H16" s="197"/>
      <c r="I16" s="197"/>
      <c r="J16" s="127"/>
    </row>
    <row r="17" spans="1:10">
      <c r="A17" s="126"/>
      <c r="B17" s="793" t="s">
        <v>41</v>
      </c>
      <c r="C17" s="793"/>
      <c r="D17" s="793"/>
      <c r="E17" s="793"/>
      <c r="F17" s="171">
        <f>SUM(F12:F16)</f>
        <v>115000</v>
      </c>
      <c r="G17" s="171">
        <f>SUM(G12:G15)</f>
        <v>50000</v>
      </c>
      <c r="H17" s="171">
        <f>SUM(H12:H15)</f>
        <v>65000</v>
      </c>
      <c r="I17" s="171">
        <f>SUM(I12:I15)</f>
        <v>0</v>
      </c>
      <c r="J17" s="126"/>
    </row>
  </sheetData>
  <mergeCells count="17">
    <mergeCell ref="B17:E17"/>
    <mergeCell ref="A6:J6"/>
    <mergeCell ref="A7:J7"/>
    <mergeCell ref="A9:A10"/>
    <mergeCell ref="B9:B10"/>
    <mergeCell ref="C9:C10"/>
    <mergeCell ref="D9:D10"/>
    <mergeCell ref="E9:E10"/>
    <mergeCell ref="F9:F10"/>
    <mergeCell ref="G9:I9"/>
    <mergeCell ref="J9:J10"/>
    <mergeCell ref="A3:B3"/>
    <mergeCell ref="C3:H3"/>
    <mergeCell ref="A4:B4"/>
    <mergeCell ref="C4:H4"/>
    <mergeCell ref="A5:B5"/>
    <mergeCell ref="C5:H5"/>
  </mergeCells>
  <pageMargins left="0.70866141732283472" right="0.70866141732283472" top="0.74803149606299213" bottom="0.74803149606299213" header="0.31496062992125984" footer="0.31496062992125984"/>
  <pageSetup paperSize="9" scale="78"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K20"/>
  <sheetViews>
    <sheetView workbookViewId="0">
      <selection activeCell="A6" sqref="A6:J6"/>
    </sheetView>
  </sheetViews>
  <sheetFormatPr defaultColWidth="10.140625" defaultRowHeight="15.75"/>
  <cols>
    <col min="1" max="1" width="5" style="311" customWidth="1"/>
    <col min="2" max="2" width="26.5703125" style="311" customWidth="1"/>
    <col min="3" max="3" width="29.140625" style="311" customWidth="1"/>
    <col min="4" max="4" width="9.7109375" style="311" customWidth="1"/>
    <col min="5" max="5" width="15" style="311" customWidth="1"/>
    <col min="6" max="6" width="14" style="311" customWidth="1"/>
    <col min="7" max="9" width="12.42578125" style="311" customWidth="1"/>
    <col min="10" max="10" width="27.42578125" style="311" customWidth="1"/>
    <col min="11" max="16384" width="10.140625" style="1"/>
  </cols>
  <sheetData>
    <row r="1" spans="1:11">
      <c r="J1" s="212" t="s">
        <v>1384</v>
      </c>
      <c r="K1" s="2"/>
    </row>
    <row r="3" spans="1:11">
      <c r="A3" s="791" t="s">
        <v>18</v>
      </c>
      <c r="B3" s="791"/>
      <c r="C3" s="812" t="s">
        <v>909</v>
      </c>
      <c r="D3" s="812"/>
      <c r="E3" s="812"/>
      <c r="F3" s="378"/>
      <c r="G3" s="378"/>
      <c r="H3" s="378"/>
      <c r="I3" s="378"/>
      <c r="J3" s="378"/>
    </row>
    <row r="4" spans="1:11">
      <c r="A4" s="789" t="s">
        <v>20</v>
      </c>
      <c r="B4" s="790"/>
      <c r="C4" s="812" t="s">
        <v>909</v>
      </c>
      <c r="D4" s="812"/>
      <c r="E4" s="812"/>
      <c r="F4" s="378"/>
      <c r="G4" s="378"/>
      <c r="H4" s="378"/>
      <c r="I4" s="378"/>
      <c r="J4" s="377"/>
    </row>
    <row r="5" spans="1:11">
      <c r="A5" s="791" t="s">
        <v>21</v>
      </c>
      <c r="B5" s="791"/>
      <c r="C5" s="812" t="s">
        <v>12</v>
      </c>
      <c r="D5" s="812"/>
      <c r="E5" s="812"/>
      <c r="F5" s="378"/>
      <c r="G5" s="378"/>
      <c r="H5" s="378"/>
      <c r="I5" s="378"/>
      <c r="J5" s="378"/>
    </row>
    <row r="6" spans="1:11">
      <c r="A6" s="808" t="s">
        <v>1883</v>
      </c>
      <c r="B6" s="808"/>
      <c r="C6" s="808"/>
      <c r="D6" s="808"/>
      <c r="E6" s="808"/>
      <c r="F6" s="808"/>
      <c r="G6" s="808"/>
      <c r="H6" s="808"/>
      <c r="I6" s="808"/>
      <c r="J6" s="808"/>
    </row>
    <row r="7" spans="1:11">
      <c r="A7" s="795" t="s">
        <v>23</v>
      </c>
      <c r="B7" s="795"/>
      <c r="C7" s="795"/>
      <c r="D7" s="795"/>
      <c r="E7" s="795"/>
      <c r="F7" s="795"/>
      <c r="G7" s="795"/>
      <c r="H7" s="795"/>
      <c r="I7" s="795"/>
      <c r="J7" s="795"/>
    </row>
    <row r="8" spans="1:11">
      <c r="A8" s="3"/>
      <c r="B8" s="3"/>
      <c r="C8" s="3"/>
      <c r="D8" s="3"/>
      <c r="E8" s="3"/>
      <c r="F8" s="3"/>
      <c r="G8" s="3"/>
      <c r="H8" s="3"/>
      <c r="I8" s="3"/>
      <c r="J8" s="4" t="s">
        <v>13</v>
      </c>
    </row>
    <row r="9" spans="1:11">
      <c r="A9" s="796" t="s">
        <v>24</v>
      </c>
      <c r="B9" s="796" t="s">
        <v>25</v>
      </c>
      <c r="C9" s="796" t="s">
        <v>26</v>
      </c>
      <c r="D9" s="796" t="s">
        <v>27</v>
      </c>
      <c r="E9" s="796" t="s">
        <v>28</v>
      </c>
      <c r="F9" s="796" t="s">
        <v>29</v>
      </c>
      <c r="G9" s="798" t="s">
        <v>30</v>
      </c>
      <c r="H9" s="799"/>
      <c r="I9" s="800"/>
      <c r="J9" s="796" t="s">
        <v>1325</v>
      </c>
    </row>
    <row r="10" spans="1:11">
      <c r="A10" s="797"/>
      <c r="B10" s="797"/>
      <c r="C10" s="797"/>
      <c r="D10" s="797"/>
      <c r="E10" s="797"/>
      <c r="F10" s="797"/>
      <c r="G10" s="470">
        <v>2017</v>
      </c>
      <c r="H10" s="470">
        <v>2018</v>
      </c>
      <c r="I10" s="470">
        <v>2019</v>
      </c>
      <c r="J10" s="797"/>
    </row>
    <row r="11" spans="1:11">
      <c r="A11" s="25">
        <v>1</v>
      </c>
      <c r="B11" s="25">
        <v>2</v>
      </c>
      <c r="C11" s="25">
        <v>3</v>
      </c>
      <c r="D11" s="25">
        <v>4</v>
      </c>
      <c r="E11" s="25">
        <v>5</v>
      </c>
      <c r="F11" s="151" t="s">
        <v>32</v>
      </c>
      <c r="G11" s="151">
        <v>7</v>
      </c>
      <c r="H11" s="151">
        <v>8</v>
      </c>
      <c r="I11" s="151">
        <v>9</v>
      </c>
      <c r="J11" s="25">
        <v>10</v>
      </c>
    </row>
    <row r="12" spans="1:11">
      <c r="A12" s="21" t="s">
        <v>910</v>
      </c>
      <c r="B12" s="24" t="s">
        <v>1596</v>
      </c>
      <c r="C12" s="21"/>
      <c r="D12" s="21"/>
      <c r="E12" s="21"/>
      <c r="F12" s="557"/>
      <c r="G12" s="557"/>
      <c r="H12" s="557"/>
      <c r="I12" s="557"/>
      <c r="J12" s="21"/>
    </row>
    <row r="13" spans="1:11">
      <c r="A13" s="316" t="s">
        <v>33</v>
      </c>
      <c r="B13" s="125" t="s">
        <v>1597</v>
      </c>
      <c r="C13" s="125" t="s">
        <v>704</v>
      </c>
      <c r="D13" s="125">
        <v>1</v>
      </c>
      <c r="E13" s="125">
        <v>6494</v>
      </c>
      <c r="F13" s="319">
        <f>D13*E13</f>
        <v>6494</v>
      </c>
      <c r="G13" s="319"/>
      <c r="H13" s="319">
        <v>6494</v>
      </c>
      <c r="I13" s="319"/>
      <c r="J13" s="134">
        <v>1150</v>
      </c>
    </row>
    <row r="14" spans="1:11">
      <c r="A14" s="21" t="s">
        <v>928</v>
      </c>
      <c r="B14" s="24" t="s">
        <v>911</v>
      </c>
      <c r="C14" s="21"/>
      <c r="D14" s="21"/>
      <c r="E14" s="21"/>
      <c r="F14" s="557"/>
      <c r="G14" s="557"/>
      <c r="H14" s="557"/>
      <c r="I14" s="557"/>
      <c r="J14" s="21"/>
    </row>
    <row r="15" spans="1:11">
      <c r="A15" s="316" t="s">
        <v>33</v>
      </c>
      <c r="B15" s="125" t="s">
        <v>912</v>
      </c>
      <c r="C15" s="125" t="s">
        <v>913</v>
      </c>
      <c r="D15" s="125">
        <v>1</v>
      </c>
      <c r="E15" s="125">
        <v>154</v>
      </c>
      <c r="F15" s="319">
        <f>D15*E15</f>
        <v>154</v>
      </c>
      <c r="G15" s="319"/>
      <c r="H15" s="319">
        <v>154</v>
      </c>
      <c r="I15" s="319"/>
      <c r="J15" s="134">
        <v>2122</v>
      </c>
    </row>
    <row r="16" spans="1:11">
      <c r="A16" s="316"/>
      <c r="B16" s="125"/>
      <c r="C16" s="125" t="s">
        <v>1598</v>
      </c>
      <c r="D16" s="125">
        <v>1</v>
      </c>
      <c r="E16" s="125">
        <v>224</v>
      </c>
      <c r="F16" s="319">
        <f>D16*E16</f>
        <v>224</v>
      </c>
      <c r="G16" s="319"/>
      <c r="H16" s="319">
        <v>224</v>
      </c>
      <c r="I16" s="319"/>
      <c r="J16" s="134">
        <v>2122</v>
      </c>
    </row>
    <row r="17" spans="1:10">
      <c r="A17" s="316" t="s">
        <v>34</v>
      </c>
      <c r="B17" s="125" t="s">
        <v>1011</v>
      </c>
      <c r="C17" s="125" t="s">
        <v>1599</v>
      </c>
      <c r="D17" s="125">
        <v>4</v>
      </c>
      <c r="E17" s="125">
        <v>145</v>
      </c>
      <c r="F17" s="319">
        <f>D17*E17</f>
        <v>580</v>
      </c>
      <c r="G17" s="319"/>
      <c r="H17" s="319">
        <v>580</v>
      </c>
      <c r="I17" s="319"/>
      <c r="J17" s="134">
        <v>2122</v>
      </c>
    </row>
    <row r="18" spans="1:10">
      <c r="A18" s="316" t="s">
        <v>36</v>
      </c>
      <c r="B18" s="125" t="s">
        <v>895</v>
      </c>
      <c r="C18" s="125" t="s">
        <v>1600</v>
      </c>
      <c r="D18" s="125">
        <v>6</v>
      </c>
      <c r="E18" s="125">
        <v>46</v>
      </c>
      <c r="F18" s="319">
        <f>D18*E18</f>
        <v>276</v>
      </c>
      <c r="G18" s="319"/>
      <c r="H18" s="319">
        <v>276</v>
      </c>
      <c r="I18" s="319"/>
      <c r="J18" s="134">
        <v>2121</v>
      </c>
    </row>
    <row r="19" spans="1:10">
      <c r="A19" s="316" t="s">
        <v>38</v>
      </c>
      <c r="B19" s="125" t="s">
        <v>914</v>
      </c>
      <c r="C19" s="125" t="s">
        <v>915</v>
      </c>
      <c r="D19" s="379">
        <v>1</v>
      </c>
      <c r="E19" s="379">
        <v>64</v>
      </c>
      <c r="F19" s="380">
        <f>D19*E19</f>
        <v>64</v>
      </c>
      <c r="G19" s="380"/>
      <c r="H19" s="380">
        <v>64</v>
      </c>
      <c r="I19" s="380"/>
      <c r="J19" s="250">
        <v>2122</v>
      </c>
    </row>
    <row r="20" spans="1:10">
      <c r="A20" s="381"/>
      <c r="B20" s="925" t="s">
        <v>41</v>
      </c>
      <c r="C20" s="925"/>
      <c r="D20" s="925"/>
      <c r="E20" s="925"/>
      <c r="F20" s="123">
        <f>SUM(F13:F19)</f>
        <v>7792</v>
      </c>
      <c r="G20" s="123"/>
      <c r="H20" s="123">
        <f>SUM(H13:H19)</f>
        <v>7792</v>
      </c>
      <c r="I20" s="123"/>
      <c r="J20" s="381"/>
    </row>
  </sheetData>
  <mergeCells count="17">
    <mergeCell ref="B20:E20"/>
    <mergeCell ref="A6:J6"/>
    <mergeCell ref="A7:J7"/>
    <mergeCell ref="A9:A10"/>
    <mergeCell ref="B9:B10"/>
    <mergeCell ref="C9:C10"/>
    <mergeCell ref="D9:D10"/>
    <mergeCell ref="E9:E10"/>
    <mergeCell ref="F9:F10"/>
    <mergeCell ref="G9:I9"/>
    <mergeCell ref="J9:J10"/>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9" orientation="landscape" r:id="rId1"/>
</worksheet>
</file>

<file path=xl/worksheets/sheet64.xml><?xml version="1.0" encoding="utf-8"?>
<worksheet xmlns="http://schemas.openxmlformats.org/spreadsheetml/2006/main" xmlns:r="http://schemas.openxmlformats.org/officeDocument/2006/relationships">
  <dimension ref="A1:K22"/>
  <sheetViews>
    <sheetView workbookViewId="0">
      <selection activeCell="G10" sqref="G10"/>
    </sheetView>
  </sheetViews>
  <sheetFormatPr defaultRowHeight="15.75"/>
  <cols>
    <col min="1" max="1" width="5" style="1" customWidth="1"/>
    <col min="2" max="2" width="22" style="1" customWidth="1"/>
    <col min="3" max="3" width="12.85546875" style="1" customWidth="1"/>
    <col min="4" max="4" width="9.7109375" style="1" customWidth="1"/>
    <col min="5" max="5" width="15.140625" style="1" customWidth="1"/>
    <col min="6" max="6" width="22.5703125" style="1" customWidth="1"/>
    <col min="7" max="7" width="5.85546875" style="1" bestFit="1" customWidth="1"/>
    <col min="8" max="8" width="9" style="1" bestFit="1" customWidth="1"/>
    <col min="9" max="9" width="21.7109375" style="1" customWidth="1"/>
    <col min="10" max="10" width="35.5703125" style="1" customWidth="1"/>
    <col min="11" max="11" width="12.28515625" style="1" bestFit="1" customWidth="1"/>
    <col min="12" max="16384" width="9.140625" style="1"/>
  </cols>
  <sheetData>
    <row r="1" spans="1:11">
      <c r="K1" s="208"/>
    </row>
    <row r="2" spans="1:11">
      <c r="J2" s="356" t="s">
        <v>1383</v>
      </c>
    </row>
    <row r="3" spans="1:11" ht="15.75" customHeight="1">
      <c r="A3" s="791" t="s">
        <v>18</v>
      </c>
      <c r="B3" s="791"/>
      <c r="C3" s="812" t="s">
        <v>1727</v>
      </c>
      <c r="D3" s="812"/>
      <c r="E3" s="812"/>
      <c r="F3" s="213"/>
      <c r="G3" s="213"/>
      <c r="H3" s="213"/>
      <c r="I3" s="213"/>
      <c r="J3" s="357"/>
    </row>
    <row r="4" spans="1:11">
      <c r="A4" s="789" t="s">
        <v>20</v>
      </c>
      <c r="B4" s="790"/>
      <c r="C4" s="812" t="s">
        <v>1727</v>
      </c>
      <c r="D4" s="812"/>
      <c r="E4" s="812"/>
      <c r="F4" s="213"/>
      <c r="G4" s="213"/>
      <c r="H4" s="213"/>
      <c r="I4" s="213"/>
      <c r="J4" s="357"/>
    </row>
    <row r="5" spans="1:11">
      <c r="A5" s="791" t="s">
        <v>21</v>
      </c>
      <c r="B5" s="791"/>
      <c r="C5" s="813" t="s">
        <v>1728</v>
      </c>
      <c r="D5" s="813"/>
      <c r="E5" s="813"/>
      <c r="F5" s="213"/>
      <c r="G5" s="213"/>
      <c r="H5" s="213"/>
      <c r="I5" s="213"/>
      <c r="J5" s="357"/>
    </row>
    <row r="6" spans="1:11">
      <c r="A6" s="794" t="s">
        <v>1729</v>
      </c>
      <c r="B6" s="794"/>
      <c r="C6" s="794"/>
      <c r="D6" s="794"/>
      <c r="E6" s="794"/>
      <c r="F6" s="794"/>
      <c r="G6" s="794"/>
      <c r="H6" s="794"/>
      <c r="I6" s="794"/>
      <c r="J6" s="794"/>
    </row>
    <row r="7" spans="1:11">
      <c r="A7" s="795" t="s">
        <v>23</v>
      </c>
      <c r="B7" s="795"/>
      <c r="C7" s="795"/>
      <c r="D7" s="795"/>
      <c r="E7" s="795"/>
      <c r="F7" s="795"/>
      <c r="G7" s="795"/>
      <c r="H7" s="795"/>
      <c r="I7" s="795"/>
      <c r="J7" s="795"/>
    </row>
    <row r="8" spans="1:11">
      <c r="A8" s="630"/>
      <c r="B8" s="630"/>
      <c r="C8" s="630"/>
      <c r="D8" s="630"/>
      <c r="E8" s="630"/>
      <c r="F8" s="630"/>
      <c r="G8" s="630"/>
      <c r="H8" s="630"/>
      <c r="I8" s="630"/>
      <c r="J8" s="631" t="s">
        <v>13</v>
      </c>
    </row>
    <row r="9" spans="1:11">
      <c r="A9" s="796" t="s">
        <v>24</v>
      </c>
      <c r="B9" s="796" t="s">
        <v>25</v>
      </c>
      <c r="C9" s="796" t="s">
        <v>26</v>
      </c>
      <c r="D9" s="796" t="s">
        <v>27</v>
      </c>
      <c r="E9" s="796" t="s">
        <v>28</v>
      </c>
      <c r="F9" s="796" t="s">
        <v>29</v>
      </c>
      <c r="G9" s="798" t="s">
        <v>30</v>
      </c>
      <c r="H9" s="799"/>
      <c r="I9" s="800"/>
      <c r="J9" s="784" t="s">
        <v>1363</v>
      </c>
    </row>
    <row r="10" spans="1:11">
      <c r="A10" s="797"/>
      <c r="B10" s="797"/>
      <c r="C10" s="797"/>
      <c r="D10" s="797"/>
      <c r="E10" s="797"/>
      <c r="F10" s="797"/>
      <c r="G10" s="573" t="s">
        <v>1750</v>
      </c>
      <c r="H10" s="573">
        <v>2018</v>
      </c>
      <c r="I10" s="573">
        <v>2019</v>
      </c>
      <c r="J10" s="785"/>
    </row>
    <row r="11" spans="1:11">
      <c r="A11" s="17">
        <v>1</v>
      </c>
      <c r="B11" s="25">
        <v>2</v>
      </c>
      <c r="C11" s="25">
        <v>3</v>
      </c>
      <c r="D11" s="17">
        <v>4</v>
      </c>
      <c r="E11" s="25">
        <v>5</v>
      </c>
      <c r="F11" s="151" t="s">
        <v>32</v>
      </c>
      <c r="G11" s="151">
        <v>7</v>
      </c>
      <c r="H11" s="151">
        <v>8</v>
      </c>
      <c r="I11" s="151">
        <v>9</v>
      </c>
      <c r="J11" s="359">
        <v>10</v>
      </c>
    </row>
    <row r="12" spans="1:11">
      <c r="A12" s="124" t="s">
        <v>247</v>
      </c>
      <c r="B12" s="125" t="s">
        <v>1730</v>
      </c>
      <c r="C12" s="127" t="s">
        <v>1731</v>
      </c>
      <c r="D12" s="127">
        <v>40</v>
      </c>
      <c r="E12" s="127">
        <v>200</v>
      </c>
      <c r="F12" s="145">
        <f>D12*E12</f>
        <v>8000</v>
      </c>
      <c r="G12" s="145"/>
      <c r="H12" s="632">
        <v>8000</v>
      </c>
      <c r="I12" s="145"/>
      <c r="J12" s="133">
        <v>2122</v>
      </c>
    </row>
    <row r="13" spans="1:11">
      <c r="A13" s="124" t="s">
        <v>281</v>
      </c>
      <c r="B13" s="125" t="s">
        <v>1732</v>
      </c>
      <c r="C13" s="127" t="s">
        <v>1733</v>
      </c>
      <c r="D13" s="127">
        <v>4</v>
      </c>
      <c r="E13" s="127">
        <v>220</v>
      </c>
      <c r="F13" s="145">
        <f t="shared" ref="F13:F21" si="0">D13*E13</f>
        <v>880</v>
      </c>
      <c r="G13" s="145"/>
      <c r="H13" s="632">
        <v>880</v>
      </c>
      <c r="I13" s="145"/>
      <c r="J13" s="133">
        <v>2122</v>
      </c>
    </row>
    <row r="14" spans="1:11" ht="31.5">
      <c r="A14" s="124" t="s">
        <v>283</v>
      </c>
      <c r="B14" s="125" t="s">
        <v>1734</v>
      </c>
      <c r="C14" s="125" t="s">
        <v>1735</v>
      </c>
      <c r="D14" s="127">
        <v>3</v>
      </c>
      <c r="E14" s="127">
        <v>500</v>
      </c>
      <c r="F14" s="145">
        <f t="shared" si="0"/>
        <v>1500</v>
      </c>
      <c r="G14" s="145"/>
      <c r="H14" s="235">
        <v>1500</v>
      </c>
      <c r="I14" s="145"/>
      <c r="J14" s="133">
        <v>2279</v>
      </c>
    </row>
    <row r="15" spans="1:11" ht="47.25">
      <c r="A15" s="124" t="s">
        <v>286</v>
      </c>
      <c r="B15" s="125" t="s">
        <v>1736</v>
      </c>
      <c r="C15" s="127" t="s">
        <v>1737</v>
      </c>
      <c r="D15" s="127">
        <v>1</v>
      </c>
      <c r="E15" s="127">
        <v>3500</v>
      </c>
      <c r="F15" s="145">
        <f t="shared" si="0"/>
        <v>3500</v>
      </c>
      <c r="G15" s="145"/>
      <c r="H15" s="145">
        <v>3500</v>
      </c>
      <c r="I15" s="145"/>
      <c r="J15" s="133">
        <v>2233</v>
      </c>
    </row>
    <row r="16" spans="1:11" ht="31.5">
      <c r="A16" s="124" t="s">
        <v>288</v>
      </c>
      <c r="B16" s="125" t="s">
        <v>1738</v>
      </c>
      <c r="C16" s="127" t="s">
        <v>1739</v>
      </c>
      <c r="D16" s="127">
        <v>1</v>
      </c>
      <c r="E16" s="127">
        <v>4500</v>
      </c>
      <c r="F16" s="145">
        <f t="shared" si="0"/>
        <v>4500</v>
      </c>
      <c r="G16" s="145"/>
      <c r="H16" s="145">
        <v>4500</v>
      </c>
      <c r="I16" s="145"/>
      <c r="J16" s="133">
        <v>2233</v>
      </c>
    </row>
    <row r="17" spans="1:10">
      <c r="A17" s="124" t="s">
        <v>290</v>
      </c>
      <c r="B17" s="125" t="s">
        <v>1740</v>
      </c>
      <c r="C17" s="127" t="s">
        <v>1741</v>
      </c>
      <c r="D17" s="127">
        <v>240</v>
      </c>
      <c r="E17" s="127">
        <v>40</v>
      </c>
      <c r="F17" s="145">
        <f t="shared" si="0"/>
        <v>9600</v>
      </c>
      <c r="G17" s="145"/>
      <c r="H17" s="145">
        <v>9600</v>
      </c>
      <c r="I17" s="145"/>
      <c r="J17" s="133">
        <v>2121</v>
      </c>
    </row>
    <row r="18" spans="1:10" ht="31.5">
      <c r="A18" s="124" t="s">
        <v>292</v>
      </c>
      <c r="B18" s="125" t="s">
        <v>1742</v>
      </c>
      <c r="C18" s="127" t="s">
        <v>1743</v>
      </c>
      <c r="D18" s="28">
        <v>40</v>
      </c>
      <c r="E18" s="28">
        <v>10</v>
      </c>
      <c r="F18" s="145">
        <f t="shared" si="0"/>
        <v>400</v>
      </c>
      <c r="G18" s="224"/>
      <c r="H18" s="224">
        <v>400</v>
      </c>
      <c r="I18" s="224"/>
      <c r="J18" s="133">
        <v>2122</v>
      </c>
    </row>
    <row r="19" spans="1:10" ht="31.5">
      <c r="A19" s="124" t="s">
        <v>294</v>
      </c>
      <c r="B19" s="379" t="s">
        <v>1744</v>
      </c>
      <c r="C19" s="127" t="s">
        <v>1745</v>
      </c>
      <c r="D19" s="127">
        <v>5</v>
      </c>
      <c r="E19" s="127">
        <v>9090.91</v>
      </c>
      <c r="F19" s="145">
        <f t="shared" si="0"/>
        <v>45455</v>
      </c>
      <c r="G19" s="145"/>
      <c r="H19" s="145">
        <v>0</v>
      </c>
      <c r="I19" s="145"/>
      <c r="J19" s="133"/>
    </row>
    <row r="20" spans="1:10" ht="31.5">
      <c r="A20" s="124" t="s">
        <v>296</v>
      </c>
      <c r="B20" s="125" t="s">
        <v>1746</v>
      </c>
      <c r="C20" s="125" t="s">
        <v>1747</v>
      </c>
      <c r="D20" s="127">
        <v>10</v>
      </c>
      <c r="E20" s="127">
        <v>389.61</v>
      </c>
      <c r="F20" s="145">
        <f t="shared" si="0"/>
        <v>3896</v>
      </c>
      <c r="G20" s="145"/>
      <c r="H20" s="145">
        <v>0</v>
      </c>
      <c r="I20" s="145"/>
      <c r="J20" s="133"/>
    </row>
    <row r="21" spans="1:10" ht="31.5">
      <c r="A21" s="124" t="s">
        <v>298</v>
      </c>
      <c r="B21" s="125" t="s">
        <v>1748</v>
      </c>
      <c r="C21" s="125" t="s">
        <v>1749</v>
      </c>
      <c r="D21" s="127">
        <v>205</v>
      </c>
      <c r="E21" s="127">
        <v>100</v>
      </c>
      <c r="F21" s="145">
        <f t="shared" si="0"/>
        <v>20500</v>
      </c>
      <c r="G21" s="145"/>
      <c r="H21" s="145">
        <v>15835</v>
      </c>
      <c r="I21" s="145"/>
      <c r="J21" s="133"/>
    </row>
    <row r="22" spans="1:10">
      <c r="A22" s="126"/>
      <c r="B22" s="793" t="s">
        <v>41</v>
      </c>
      <c r="C22" s="793"/>
      <c r="D22" s="793"/>
      <c r="E22" s="793"/>
      <c r="F22" s="7">
        <f>SUM(F12:F21)</f>
        <v>98231</v>
      </c>
      <c r="G22" s="7">
        <f>SUM(G12:G19)</f>
        <v>0</v>
      </c>
      <c r="H22" s="7">
        <f>SUM(H12:H21)</f>
        <v>44215</v>
      </c>
      <c r="I22" s="7">
        <f>SUM(I12:I19)</f>
        <v>0</v>
      </c>
      <c r="J22" s="360"/>
    </row>
  </sheetData>
  <mergeCells count="17">
    <mergeCell ref="A3:B3"/>
    <mergeCell ref="C3:E3"/>
    <mergeCell ref="A4:B4"/>
    <mergeCell ref="C4:E4"/>
    <mergeCell ref="A5:B5"/>
    <mergeCell ref="C5:E5"/>
    <mergeCell ref="B22:E22"/>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dimension ref="A2:J19"/>
  <sheetViews>
    <sheetView workbookViewId="0">
      <selection activeCell="E24" sqref="E24"/>
    </sheetView>
  </sheetViews>
  <sheetFormatPr defaultRowHeight="15.75"/>
  <cols>
    <col min="1" max="1" width="5" style="1" customWidth="1"/>
    <col min="2" max="2" width="27.7109375" style="1" customWidth="1"/>
    <col min="3" max="3" width="43" style="1" customWidth="1"/>
    <col min="4" max="4" width="17.28515625" style="1" customWidth="1"/>
    <col min="5" max="5" width="15.140625" style="1" customWidth="1"/>
    <col min="6" max="6" width="21.7109375" style="1" customWidth="1"/>
    <col min="7" max="7" width="5.5703125" style="1" bestFit="1" customWidth="1"/>
    <col min="8" max="8" width="12.28515625" style="1" customWidth="1"/>
    <col min="9" max="9" width="5.5703125" style="1" bestFit="1" customWidth="1"/>
    <col min="10" max="10" width="37.7109375" style="1" customWidth="1"/>
    <col min="11" max="16384" width="9.140625" style="1"/>
  </cols>
  <sheetData>
    <row r="2" spans="1:10">
      <c r="A2" s="633"/>
      <c r="B2" s="633"/>
      <c r="C2" s="633"/>
      <c r="D2" s="633"/>
      <c r="E2" s="633"/>
      <c r="F2" s="633"/>
      <c r="G2" s="633"/>
      <c r="H2" s="633"/>
      <c r="I2" s="633"/>
      <c r="J2" s="634" t="s">
        <v>1382</v>
      </c>
    </row>
    <row r="3" spans="1:10">
      <c r="A3" s="935" t="s">
        <v>18</v>
      </c>
      <c r="B3" s="935"/>
      <c r="C3" s="936" t="s">
        <v>1751</v>
      </c>
      <c r="D3" s="936"/>
      <c r="E3" s="936"/>
      <c r="F3" s="635"/>
      <c r="G3" s="635"/>
      <c r="H3" s="635"/>
      <c r="I3" s="635"/>
      <c r="J3" s="635"/>
    </row>
    <row r="4" spans="1:10">
      <c r="A4" s="937" t="s">
        <v>20</v>
      </c>
      <c r="B4" s="938"/>
      <c r="C4" s="936" t="s">
        <v>1751</v>
      </c>
      <c r="D4" s="936"/>
      <c r="E4" s="936"/>
      <c r="F4" s="635"/>
      <c r="G4" s="635"/>
      <c r="H4" s="635"/>
      <c r="I4" s="635"/>
      <c r="J4" s="636"/>
    </row>
    <row r="5" spans="1:10">
      <c r="A5" s="935" t="s">
        <v>21</v>
      </c>
      <c r="B5" s="935"/>
      <c r="C5" s="936" t="s">
        <v>12</v>
      </c>
      <c r="D5" s="936"/>
      <c r="E5" s="936"/>
      <c r="F5" s="635"/>
      <c r="G5" s="635"/>
      <c r="H5" s="635"/>
      <c r="I5" s="635"/>
      <c r="J5" s="635"/>
    </row>
    <row r="6" spans="1:10">
      <c r="A6" s="927"/>
      <c r="B6" s="927"/>
      <c r="C6" s="927"/>
      <c r="D6" s="927"/>
      <c r="E6" s="927"/>
      <c r="F6" s="927"/>
      <c r="G6" s="927"/>
      <c r="H6" s="927"/>
      <c r="I6" s="927"/>
      <c r="J6" s="927"/>
    </row>
    <row r="7" spans="1:10">
      <c r="A7" s="928" t="s">
        <v>1877</v>
      </c>
      <c r="B7" s="928"/>
      <c r="C7" s="928"/>
      <c r="D7" s="928"/>
      <c r="E7" s="928"/>
      <c r="F7" s="928"/>
      <c r="G7" s="928"/>
      <c r="H7" s="928"/>
      <c r="I7" s="928"/>
      <c r="J7" s="928"/>
    </row>
    <row r="8" spans="1:10">
      <c r="A8" s="637"/>
      <c r="B8" s="637"/>
      <c r="C8" s="637"/>
      <c r="D8" s="929"/>
      <c r="E8" s="929"/>
      <c r="F8" s="929"/>
      <c r="G8" s="637"/>
      <c r="H8" s="637"/>
      <c r="I8" s="637"/>
      <c r="J8" s="638" t="s">
        <v>13</v>
      </c>
    </row>
    <row r="9" spans="1:10">
      <c r="A9" s="930" t="s">
        <v>24</v>
      </c>
      <c r="B9" s="930" t="s">
        <v>25</v>
      </c>
      <c r="C9" s="930" t="s">
        <v>26</v>
      </c>
      <c r="D9" s="930" t="s">
        <v>27</v>
      </c>
      <c r="E9" s="930" t="s">
        <v>28</v>
      </c>
      <c r="F9" s="930" t="s">
        <v>29</v>
      </c>
      <c r="G9" s="932" t="s">
        <v>30</v>
      </c>
      <c r="H9" s="933"/>
      <c r="I9" s="934"/>
      <c r="J9" s="930" t="s">
        <v>1752</v>
      </c>
    </row>
    <row r="10" spans="1:10">
      <c r="A10" s="931"/>
      <c r="B10" s="931"/>
      <c r="C10" s="931"/>
      <c r="D10" s="931"/>
      <c r="E10" s="931"/>
      <c r="F10" s="931"/>
      <c r="G10" s="639">
        <v>2017</v>
      </c>
      <c r="H10" s="639">
        <v>2018</v>
      </c>
      <c r="I10" s="639">
        <v>2019</v>
      </c>
      <c r="J10" s="931"/>
    </row>
    <row r="11" spans="1:10">
      <c r="A11" s="640">
        <v>1</v>
      </c>
      <c r="B11" s="641">
        <v>2</v>
      </c>
      <c r="C11" s="641">
        <v>3</v>
      </c>
      <c r="D11" s="640">
        <v>4</v>
      </c>
      <c r="E11" s="641">
        <v>5</v>
      </c>
      <c r="F11" s="642" t="s">
        <v>32</v>
      </c>
      <c r="G11" s="642">
        <v>7</v>
      </c>
      <c r="H11" s="642">
        <v>8</v>
      </c>
      <c r="I11" s="642">
        <v>9</v>
      </c>
      <c r="J11" s="641">
        <v>10</v>
      </c>
    </row>
    <row r="12" spans="1:10" ht="31.5">
      <c r="A12" s="643" t="s">
        <v>247</v>
      </c>
      <c r="B12" s="644" t="s">
        <v>1753</v>
      </c>
      <c r="C12" s="645" t="s">
        <v>1754</v>
      </c>
      <c r="D12" s="646">
        <v>2</v>
      </c>
      <c r="E12" s="647">
        <v>6500</v>
      </c>
      <c r="F12" s="648">
        <f>D12*E12</f>
        <v>13000</v>
      </c>
      <c r="G12" s="648">
        <v>0</v>
      </c>
      <c r="H12" s="648">
        <v>13000</v>
      </c>
      <c r="I12" s="648">
        <v>0</v>
      </c>
      <c r="J12" s="649">
        <v>2122</v>
      </c>
    </row>
    <row r="13" spans="1:10">
      <c r="A13" s="643" t="s">
        <v>281</v>
      </c>
      <c r="B13" s="644" t="s">
        <v>1858</v>
      </c>
      <c r="C13" s="645" t="s">
        <v>704</v>
      </c>
      <c r="D13" s="646">
        <v>1</v>
      </c>
      <c r="E13" s="647">
        <v>2000</v>
      </c>
      <c r="F13" s="648">
        <f>D13*E13</f>
        <v>2000</v>
      </c>
      <c r="G13" s="648"/>
      <c r="H13" s="648">
        <v>2000</v>
      </c>
      <c r="I13" s="648"/>
      <c r="J13" s="649">
        <v>1150</v>
      </c>
    </row>
    <row r="14" spans="1:10">
      <c r="A14" s="643" t="s">
        <v>283</v>
      </c>
      <c r="B14" s="644" t="s">
        <v>916</v>
      </c>
      <c r="C14" s="645" t="s">
        <v>704</v>
      </c>
      <c r="D14" s="646">
        <v>24</v>
      </c>
      <c r="E14" s="647">
        <v>500</v>
      </c>
      <c r="F14" s="648">
        <f>E14*D14</f>
        <v>12000</v>
      </c>
      <c r="G14" s="648"/>
      <c r="H14" s="650" t="s">
        <v>228</v>
      </c>
      <c r="I14" s="648"/>
      <c r="J14" s="649">
        <v>1150</v>
      </c>
    </row>
    <row r="15" spans="1:10">
      <c r="A15" s="643" t="s">
        <v>286</v>
      </c>
      <c r="B15" s="644" t="s">
        <v>917</v>
      </c>
      <c r="C15" s="647" t="s">
        <v>918</v>
      </c>
      <c r="D15" s="646">
        <v>25</v>
      </c>
      <c r="E15" s="647">
        <v>800</v>
      </c>
      <c r="F15" s="648">
        <f>D15*E15</f>
        <v>20000</v>
      </c>
      <c r="G15" s="648"/>
      <c r="H15" s="648">
        <v>8000</v>
      </c>
      <c r="I15" s="648">
        <v>0</v>
      </c>
      <c r="J15" s="647">
        <v>2122</v>
      </c>
    </row>
    <row r="16" spans="1:10">
      <c r="A16" s="643" t="s">
        <v>288</v>
      </c>
      <c r="B16" s="651" t="s">
        <v>919</v>
      </c>
      <c r="C16" s="647" t="s">
        <v>1119</v>
      </c>
      <c r="D16" s="652">
        <v>25</v>
      </c>
      <c r="E16" s="652">
        <v>180</v>
      </c>
      <c r="F16" s="653">
        <f>D16*E16</f>
        <v>4500</v>
      </c>
      <c r="G16" s="648">
        <v>0</v>
      </c>
      <c r="H16" s="653">
        <v>4500</v>
      </c>
      <c r="I16" s="648">
        <v>0</v>
      </c>
      <c r="J16" s="647">
        <v>2122</v>
      </c>
    </row>
    <row r="17" spans="1:10">
      <c r="A17" s="643" t="s">
        <v>290</v>
      </c>
      <c r="B17" s="651" t="s">
        <v>920</v>
      </c>
      <c r="C17" s="647" t="s">
        <v>921</v>
      </c>
      <c r="D17" s="652">
        <v>24</v>
      </c>
      <c r="E17" s="652">
        <v>240</v>
      </c>
      <c r="F17" s="653">
        <f>D17*E17</f>
        <v>5760</v>
      </c>
      <c r="G17" s="648">
        <v>0</v>
      </c>
      <c r="H17" s="654">
        <v>5760</v>
      </c>
      <c r="I17" s="648">
        <v>0</v>
      </c>
      <c r="J17" s="647">
        <v>2121</v>
      </c>
    </row>
    <row r="18" spans="1:10">
      <c r="A18" s="643" t="s">
        <v>292</v>
      </c>
      <c r="B18" s="644" t="s">
        <v>70</v>
      </c>
      <c r="C18" s="647"/>
      <c r="D18" s="652">
        <v>25</v>
      </c>
      <c r="E18" s="652">
        <v>60</v>
      </c>
      <c r="F18" s="653">
        <f>D18*E18</f>
        <v>1500</v>
      </c>
      <c r="G18" s="648"/>
      <c r="H18" s="648">
        <v>1500</v>
      </c>
      <c r="I18" s="648">
        <v>0</v>
      </c>
      <c r="J18" s="647">
        <v>2122</v>
      </c>
    </row>
    <row r="19" spans="1:10">
      <c r="A19" s="655"/>
      <c r="B19" s="926" t="s">
        <v>41</v>
      </c>
      <c r="C19" s="926"/>
      <c r="D19" s="926"/>
      <c r="E19" s="926"/>
      <c r="F19" s="656">
        <f>SUM(F12:F18)</f>
        <v>58760</v>
      </c>
      <c r="G19" s="656">
        <f>SUM(G12:G18)</f>
        <v>0</v>
      </c>
      <c r="H19" s="656">
        <f>SUM(H12:H18)</f>
        <v>34760</v>
      </c>
      <c r="I19" s="656">
        <f>SUM(I12:I18)</f>
        <v>0</v>
      </c>
      <c r="J19" s="655"/>
    </row>
  </sheetData>
  <mergeCells count="18">
    <mergeCell ref="A3:B3"/>
    <mergeCell ref="C3:E3"/>
    <mergeCell ref="A4:B4"/>
    <mergeCell ref="C4:E4"/>
    <mergeCell ref="A5:B5"/>
    <mergeCell ref="C5:E5"/>
    <mergeCell ref="B19:E19"/>
    <mergeCell ref="A6:J6"/>
    <mergeCell ref="A7:J7"/>
    <mergeCell ref="D8:F8"/>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sheetPr>
    <pageSetUpPr fitToPage="1"/>
  </sheetPr>
  <dimension ref="A1:K20"/>
  <sheetViews>
    <sheetView workbookViewId="0">
      <selection activeCell="I27" sqref="I27"/>
    </sheetView>
  </sheetViews>
  <sheetFormatPr defaultRowHeight="15.75"/>
  <cols>
    <col min="1" max="1" width="5" style="1" customWidth="1"/>
    <col min="2" max="2" width="22" style="1" customWidth="1"/>
    <col min="3" max="3" width="20.42578125" style="1" customWidth="1"/>
    <col min="4" max="4" width="9.42578125" style="1" customWidth="1"/>
    <col min="5" max="5" width="15.140625" style="1" customWidth="1"/>
    <col min="6" max="6" width="14.140625" style="1" customWidth="1"/>
    <col min="7" max="9" width="9.28515625" style="1" customWidth="1"/>
    <col min="10" max="10" width="24.42578125" style="1" customWidth="1"/>
    <col min="11" max="11" width="12.28515625" style="1" bestFit="1" customWidth="1"/>
    <col min="12" max="16384" width="9.140625" style="1"/>
  </cols>
  <sheetData>
    <row r="1" spans="1:11">
      <c r="J1" s="212" t="s">
        <v>1381</v>
      </c>
      <c r="K1" s="2"/>
    </row>
    <row r="2" spans="1:11">
      <c r="A2" s="791" t="s">
        <v>18</v>
      </c>
      <c r="B2" s="791"/>
      <c r="C2" s="812" t="s">
        <v>924</v>
      </c>
      <c r="D2" s="812"/>
      <c r="E2" s="812"/>
      <c r="F2" s="213"/>
      <c r="G2" s="213"/>
      <c r="H2" s="213"/>
      <c r="I2" s="213"/>
      <c r="J2" s="213"/>
    </row>
    <row r="3" spans="1:11">
      <c r="A3" s="789" t="s">
        <v>20</v>
      </c>
      <c r="B3" s="790"/>
      <c r="C3" s="812" t="s">
        <v>924</v>
      </c>
      <c r="D3" s="812"/>
      <c r="E3" s="812"/>
      <c r="F3" s="213"/>
      <c r="G3" s="213"/>
      <c r="H3" s="213"/>
      <c r="I3" s="213"/>
      <c r="J3" s="209"/>
    </row>
    <row r="4" spans="1:11">
      <c r="A4" s="791" t="s">
        <v>21</v>
      </c>
      <c r="B4" s="791"/>
      <c r="C4" s="813" t="s">
        <v>12</v>
      </c>
      <c r="D4" s="813"/>
      <c r="E4" s="813"/>
      <c r="F4" s="213"/>
      <c r="G4" s="213"/>
      <c r="H4" s="213"/>
      <c r="I4" s="213"/>
      <c r="J4" s="213"/>
    </row>
    <row r="5" spans="1:11">
      <c r="A5" s="808"/>
      <c r="B5" s="808"/>
      <c r="C5" s="808"/>
      <c r="D5" s="808"/>
      <c r="E5" s="808"/>
      <c r="F5" s="808"/>
      <c r="G5" s="808"/>
      <c r="H5" s="808"/>
      <c r="I5" s="808"/>
      <c r="J5" s="808"/>
    </row>
    <row r="6" spans="1:11">
      <c r="A6" s="795" t="s">
        <v>1878</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796" t="s">
        <v>27</v>
      </c>
      <c r="E8" s="796" t="s">
        <v>28</v>
      </c>
      <c r="F8" s="796" t="s">
        <v>29</v>
      </c>
      <c r="G8" s="798" t="s">
        <v>30</v>
      </c>
      <c r="H8" s="799"/>
      <c r="I8" s="800"/>
      <c r="J8" s="796" t="s">
        <v>1325</v>
      </c>
    </row>
    <row r="9" spans="1:11" s="5" customFormat="1" ht="34.5" customHeight="1">
      <c r="A9" s="797"/>
      <c r="B9" s="797"/>
      <c r="C9" s="797"/>
      <c r="D9" s="797"/>
      <c r="E9" s="797"/>
      <c r="F9" s="797"/>
      <c r="G9" s="6">
        <v>2107</v>
      </c>
      <c r="H9" s="6">
        <v>2018</v>
      </c>
      <c r="I9" s="6">
        <v>2019</v>
      </c>
      <c r="J9" s="797"/>
    </row>
    <row r="10" spans="1:11" s="13" customFormat="1">
      <c r="A10" s="17">
        <v>1</v>
      </c>
      <c r="B10" s="25">
        <v>2</v>
      </c>
      <c r="C10" s="25">
        <v>3</v>
      </c>
      <c r="D10" s="17">
        <v>4</v>
      </c>
      <c r="E10" s="25">
        <v>5</v>
      </c>
      <c r="F10" s="25" t="s">
        <v>32</v>
      </c>
      <c r="G10" s="25">
        <v>7</v>
      </c>
      <c r="H10" s="25">
        <v>8</v>
      </c>
      <c r="I10" s="25">
        <v>9</v>
      </c>
      <c r="J10" s="25">
        <v>10</v>
      </c>
    </row>
    <row r="11" spans="1:11">
      <c r="A11" s="124" t="s">
        <v>247</v>
      </c>
      <c r="B11" s="125" t="s">
        <v>1597</v>
      </c>
      <c r="C11" s="382" t="s">
        <v>704</v>
      </c>
      <c r="D11" s="127">
        <v>1</v>
      </c>
      <c r="E11" s="127">
        <v>2000</v>
      </c>
      <c r="F11" s="145">
        <f>D11*E11</f>
        <v>2000</v>
      </c>
      <c r="G11" s="145">
        <v>0</v>
      </c>
      <c r="H11" s="145">
        <v>2000</v>
      </c>
      <c r="I11" s="145">
        <v>0</v>
      </c>
      <c r="J11" s="133">
        <v>1150</v>
      </c>
    </row>
    <row r="12" spans="1:11">
      <c r="A12" s="124" t="s">
        <v>281</v>
      </c>
      <c r="B12" s="125" t="s">
        <v>1597</v>
      </c>
      <c r="C12" s="382" t="s">
        <v>704</v>
      </c>
      <c r="D12" s="127">
        <v>1</v>
      </c>
      <c r="E12" s="127">
        <v>0</v>
      </c>
      <c r="F12" s="145">
        <v>0</v>
      </c>
      <c r="G12" s="145">
        <v>0</v>
      </c>
      <c r="H12" s="145">
        <v>0</v>
      </c>
      <c r="I12" s="145">
        <v>0</v>
      </c>
      <c r="J12" s="210"/>
    </row>
    <row r="13" spans="1:11">
      <c r="A13" s="124" t="s">
        <v>283</v>
      </c>
      <c r="B13" s="125" t="s">
        <v>1597</v>
      </c>
      <c r="C13" s="382" t="s">
        <v>704</v>
      </c>
      <c r="D13" s="127">
        <v>1</v>
      </c>
      <c r="E13" s="127">
        <v>0</v>
      </c>
      <c r="F13" s="145"/>
      <c r="G13" s="145">
        <v>0</v>
      </c>
      <c r="H13" s="145">
        <v>0</v>
      </c>
      <c r="I13" s="145">
        <v>0</v>
      </c>
      <c r="J13" s="210"/>
    </row>
    <row r="14" spans="1:11">
      <c r="A14" s="124" t="s">
        <v>286</v>
      </c>
      <c r="B14" s="125" t="s">
        <v>917</v>
      </c>
      <c r="C14" s="127" t="s">
        <v>918</v>
      </c>
      <c r="D14" s="127">
        <v>1</v>
      </c>
      <c r="E14" s="127">
        <v>1050</v>
      </c>
      <c r="F14" s="145">
        <f>D14*E14</f>
        <v>1050</v>
      </c>
      <c r="G14" s="145"/>
      <c r="H14" s="145">
        <v>1050</v>
      </c>
      <c r="I14" s="145">
        <v>0</v>
      </c>
      <c r="J14" s="127">
        <v>2122</v>
      </c>
    </row>
    <row r="15" spans="1:11">
      <c r="A15" s="124" t="s">
        <v>288</v>
      </c>
      <c r="B15" s="127" t="s">
        <v>895</v>
      </c>
      <c r="C15" s="127" t="s">
        <v>921</v>
      </c>
      <c r="D15" s="28">
        <v>10</v>
      </c>
      <c r="E15" s="28">
        <v>40</v>
      </c>
      <c r="F15" s="224">
        <f>D15*E15</f>
        <v>400</v>
      </c>
      <c r="G15" s="145">
        <v>0</v>
      </c>
      <c r="H15" s="224">
        <v>400</v>
      </c>
      <c r="I15" s="145">
        <v>0</v>
      </c>
      <c r="J15" s="127">
        <v>2121</v>
      </c>
    </row>
    <row r="16" spans="1:11">
      <c r="A16" s="124" t="s">
        <v>290</v>
      </c>
      <c r="B16" s="125" t="s">
        <v>899</v>
      </c>
      <c r="C16" s="127" t="s">
        <v>923</v>
      </c>
      <c r="D16" s="28">
        <v>1</v>
      </c>
      <c r="E16" s="28">
        <v>1350</v>
      </c>
      <c r="F16" s="224">
        <f>D16*E16</f>
        <v>1350</v>
      </c>
      <c r="G16" s="145">
        <v>0</v>
      </c>
      <c r="H16" s="224">
        <v>1350</v>
      </c>
      <c r="I16" s="145">
        <v>0</v>
      </c>
      <c r="J16" s="127">
        <v>2122</v>
      </c>
      <c r="K16" s="384"/>
    </row>
    <row r="17" spans="1:11">
      <c r="A17" s="126"/>
      <c r="B17" s="793" t="s">
        <v>41</v>
      </c>
      <c r="C17" s="793"/>
      <c r="D17" s="793"/>
      <c r="E17" s="793"/>
      <c r="F17" s="7">
        <f>SUM(F11:F16)</f>
        <v>4800</v>
      </c>
      <c r="G17" s="7">
        <f>SUM(G11:G16)</f>
        <v>0</v>
      </c>
      <c r="H17" s="7">
        <f>SUM(H11:H16)</f>
        <v>4800</v>
      </c>
      <c r="I17" s="7">
        <f>SUM(I11:I16)</f>
        <v>0</v>
      </c>
      <c r="J17" s="126"/>
    </row>
    <row r="18" spans="1:11">
      <c r="K18" s="208"/>
    </row>
    <row r="19" spans="1:11">
      <c r="H19" s="208" t="s">
        <v>922</v>
      </c>
    </row>
    <row r="20" spans="1:11">
      <c r="G20" s="208" t="s">
        <v>922</v>
      </c>
    </row>
  </sheetData>
  <mergeCells count="17">
    <mergeCell ref="A2:B2"/>
    <mergeCell ref="C2:E2"/>
    <mergeCell ref="A3:B3"/>
    <mergeCell ref="C3:E3"/>
    <mergeCell ref="A4:B4"/>
    <mergeCell ref="C4:E4"/>
    <mergeCell ref="B17:E1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6" orientation="landscape" r:id="rId1"/>
</worksheet>
</file>

<file path=xl/worksheets/sheet67.xml><?xml version="1.0" encoding="utf-8"?>
<worksheet xmlns="http://schemas.openxmlformats.org/spreadsheetml/2006/main" xmlns:r="http://schemas.openxmlformats.org/officeDocument/2006/relationships">
  <dimension ref="A2:J23"/>
  <sheetViews>
    <sheetView workbookViewId="0">
      <selection activeCell="L13" sqref="L13"/>
    </sheetView>
  </sheetViews>
  <sheetFormatPr defaultColWidth="10.140625" defaultRowHeight="15.75"/>
  <cols>
    <col min="1" max="1" width="5" style="311" customWidth="1"/>
    <col min="2" max="2" width="43.28515625" style="311" customWidth="1"/>
    <col min="3" max="3" width="29.85546875" style="311" customWidth="1"/>
    <col min="4" max="4" width="9.5703125" style="311" customWidth="1"/>
    <col min="5" max="5" width="15" style="311" customWidth="1"/>
    <col min="6" max="6" width="14" style="311" customWidth="1"/>
    <col min="7" max="7" width="5.5703125" style="311" bestFit="1" customWidth="1"/>
    <col min="8" max="8" width="11.85546875" style="311" bestFit="1" customWidth="1"/>
    <col min="9" max="9" width="5.5703125" style="311" bestFit="1" customWidth="1"/>
    <col min="10" max="10" width="26.7109375" style="389" customWidth="1"/>
    <col min="11" max="16384" width="10.140625" style="1"/>
  </cols>
  <sheetData>
    <row r="2" spans="1:10">
      <c r="A2" s="1"/>
      <c r="B2" s="1"/>
      <c r="C2" s="1"/>
      <c r="D2" s="1"/>
      <c r="E2" s="1"/>
      <c r="F2" s="1"/>
      <c r="G2" s="1"/>
      <c r="H2" s="1"/>
      <c r="I2" s="1"/>
      <c r="J2" s="212" t="s">
        <v>1380</v>
      </c>
    </row>
    <row r="3" spans="1:10">
      <c r="A3" s="791" t="s">
        <v>18</v>
      </c>
      <c r="B3" s="791"/>
      <c r="C3" s="812" t="s">
        <v>924</v>
      </c>
      <c r="D3" s="812"/>
      <c r="E3" s="812"/>
      <c r="F3" s="213"/>
      <c r="G3" s="213"/>
      <c r="H3" s="213"/>
      <c r="I3" s="213"/>
      <c r="J3" s="213"/>
    </row>
    <row r="4" spans="1:10">
      <c r="A4" s="789" t="s">
        <v>20</v>
      </c>
      <c r="B4" s="790"/>
      <c r="C4" s="812" t="s">
        <v>924</v>
      </c>
      <c r="D4" s="812"/>
      <c r="E4" s="812"/>
      <c r="F4" s="213"/>
      <c r="G4" s="213"/>
      <c r="H4" s="213"/>
      <c r="I4" s="213"/>
      <c r="J4" s="209"/>
    </row>
    <row r="5" spans="1:10">
      <c r="A5" s="791" t="s">
        <v>21</v>
      </c>
      <c r="B5" s="791"/>
      <c r="C5" s="813" t="s">
        <v>12</v>
      </c>
      <c r="D5" s="813"/>
      <c r="E5" s="813"/>
      <c r="F5" s="213"/>
      <c r="G5" s="213"/>
      <c r="H5" s="213"/>
      <c r="I5" s="213"/>
      <c r="J5" s="213"/>
    </row>
    <row r="6" spans="1:10">
      <c r="A6" s="794"/>
      <c r="B6" s="794"/>
      <c r="C6" s="794"/>
      <c r="D6" s="794"/>
      <c r="E6" s="794"/>
      <c r="F6" s="794"/>
      <c r="G6" s="794"/>
      <c r="H6" s="794"/>
      <c r="I6" s="794"/>
      <c r="J6" s="794"/>
    </row>
    <row r="7" spans="1:10">
      <c r="A7" s="886" t="s">
        <v>1884</v>
      </c>
      <c r="B7" s="886"/>
      <c r="C7" s="886"/>
      <c r="D7" s="886"/>
      <c r="E7" s="886"/>
      <c r="F7" s="886"/>
      <c r="G7" s="886"/>
      <c r="H7" s="886"/>
      <c r="I7" s="886"/>
      <c r="J7" s="886"/>
    </row>
    <row r="8" spans="1:10">
      <c r="A8" s="630"/>
      <c r="B8" s="630"/>
      <c r="C8" s="630"/>
      <c r="D8" s="630"/>
      <c r="E8" s="630"/>
      <c r="F8" s="630"/>
      <c r="G8" s="630"/>
      <c r="H8" s="630"/>
      <c r="I8" s="630"/>
      <c r="J8" s="657" t="s">
        <v>13</v>
      </c>
    </row>
    <row r="9" spans="1:10">
      <c r="A9" s="796" t="s">
        <v>24</v>
      </c>
      <c r="B9" s="796" t="s">
        <v>25</v>
      </c>
      <c r="C9" s="796" t="s">
        <v>925</v>
      </c>
      <c r="D9" s="796" t="s">
        <v>926</v>
      </c>
      <c r="E9" s="796" t="s">
        <v>28</v>
      </c>
      <c r="F9" s="796" t="s">
        <v>29</v>
      </c>
      <c r="G9" s="798" t="s">
        <v>30</v>
      </c>
      <c r="H9" s="799"/>
      <c r="I9" s="800"/>
      <c r="J9" s="796" t="s">
        <v>31</v>
      </c>
    </row>
    <row r="10" spans="1:10">
      <c r="A10" s="797"/>
      <c r="B10" s="797"/>
      <c r="C10" s="797"/>
      <c r="D10" s="797"/>
      <c r="E10" s="797"/>
      <c r="F10" s="797"/>
      <c r="G10" s="573">
        <v>2017</v>
      </c>
      <c r="H10" s="573">
        <v>2018</v>
      </c>
      <c r="I10" s="573">
        <v>2019</v>
      </c>
      <c r="J10" s="797"/>
    </row>
    <row r="11" spans="1:10">
      <c r="A11" s="17">
        <v>1</v>
      </c>
      <c r="B11" s="25">
        <v>2</v>
      </c>
      <c r="C11" s="25">
        <v>3</v>
      </c>
      <c r="D11" s="17">
        <v>4</v>
      </c>
      <c r="E11" s="25">
        <v>5</v>
      </c>
      <c r="F11" s="151" t="s">
        <v>32</v>
      </c>
      <c r="G11" s="151">
        <v>7</v>
      </c>
      <c r="H11" s="151">
        <v>8</v>
      </c>
      <c r="I11" s="151">
        <v>9</v>
      </c>
      <c r="J11" s="25">
        <v>10</v>
      </c>
    </row>
    <row r="12" spans="1:10">
      <c r="A12" s="20" t="s">
        <v>910</v>
      </c>
      <c r="B12" s="135" t="s">
        <v>906</v>
      </c>
      <c r="C12" s="25"/>
      <c r="D12" s="17"/>
      <c r="E12" s="25"/>
      <c r="F12" s="137"/>
      <c r="G12" s="137"/>
      <c r="H12" s="151"/>
      <c r="I12" s="151"/>
      <c r="J12" s="25"/>
    </row>
    <row r="13" spans="1:10">
      <c r="A13" s="11" t="s">
        <v>33</v>
      </c>
      <c r="B13" s="19" t="s">
        <v>927</v>
      </c>
      <c r="C13" s="19" t="s">
        <v>927</v>
      </c>
      <c r="D13" s="27">
        <v>1</v>
      </c>
      <c r="E13" s="658">
        <v>2000</v>
      </c>
      <c r="F13" s="136">
        <f>E13*D13</f>
        <v>2000</v>
      </c>
      <c r="G13" s="137"/>
      <c r="H13" s="137">
        <v>2000</v>
      </c>
      <c r="I13" s="151"/>
      <c r="J13" s="25"/>
    </row>
    <row r="14" spans="1:10">
      <c r="A14" s="138" t="s">
        <v>928</v>
      </c>
      <c r="B14" s="139" t="s">
        <v>911</v>
      </c>
      <c r="C14" s="125"/>
      <c r="D14" s="127"/>
      <c r="E14" s="393"/>
      <c r="F14" s="325"/>
      <c r="G14" s="325"/>
      <c r="H14" s="325"/>
      <c r="I14" s="145"/>
      <c r="J14" s="210"/>
    </row>
    <row r="15" spans="1:10" ht="31.5">
      <c r="A15" s="124" t="s">
        <v>33</v>
      </c>
      <c r="B15" s="659" t="s">
        <v>885</v>
      </c>
      <c r="C15" s="125" t="s">
        <v>1755</v>
      </c>
      <c r="D15" s="147">
        <v>182</v>
      </c>
      <c r="E15" s="394">
        <v>40</v>
      </c>
      <c r="F15" s="395">
        <f>E15*D15</f>
        <v>7280</v>
      </c>
      <c r="G15" s="395"/>
      <c r="H15" s="395">
        <f>F15</f>
        <v>7280</v>
      </c>
      <c r="I15" s="145"/>
      <c r="J15" s="210"/>
    </row>
    <row r="16" spans="1:10" ht="31.5">
      <c r="A16" s="124" t="s">
        <v>34</v>
      </c>
      <c r="B16" s="391" t="s">
        <v>885</v>
      </c>
      <c r="C16" s="125" t="s">
        <v>1756</v>
      </c>
      <c r="D16" s="147">
        <v>120</v>
      </c>
      <c r="E16" s="394">
        <v>40</v>
      </c>
      <c r="F16" s="395">
        <f>E16*D16</f>
        <v>4800</v>
      </c>
      <c r="G16" s="395"/>
      <c r="H16" s="395">
        <f>F16</f>
        <v>4800</v>
      </c>
      <c r="I16" s="145"/>
      <c r="J16" s="210"/>
    </row>
    <row r="17" spans="1:10">
      <c r="A17" s="392" t="s">
        <v>36</v>
      </c>
      <c r="B17" s="326" t="s">
        <v>70</v>
      </c>
      <c r="C17" s="57"/>
      <c r="D17" s="326">
        <v>1</v>
      </c>
      <c r="E17" s="660"/>
      <c r="F17" s="661">
        <v>340</v>
      </c>
      <c r="G17" s="661"/>
      <c r="H17" s="661">
        <f>F17</f>
        <v>340</v>
      </c>
      <c r="I17" s="430"/>
      <c r="J17" s="326"/>
    </row>
    <row r="18" spans="1:10" ht="31.5">
      <c r="A18" s="124" t="s">
        <v>38</v>
      </c>
      <c r="B18" s="57" t="s">
        <v>912</v>
      </c>
      <c r="C18" s="57" t="s">
        <v>1757</v>
      </c>
      <c r="D18" s="147">
        <v>26</v>
      </c>
      <c r="E18" s="394">
        <v>1200</v>
      </c>
      <c r="F18" s="395">
        <f>E18*D18</f>
        <v>31200</v>
      </c>
      <c r="G18" s="395"/>
      <c r="H18" s="395">
        <f>F18</f>
        <v>31200</v>
      </c>
      <c r="I18" s="145"/>
      <c r="J18" s="127"/>
    </row>
    <row r="19" spans="1:10" ht="31.5">
      <c r="A19" s="124" t="s">
        <v>39</v>
      </c>
      <c r="B19" s="57" t="s">
        <v>912</v>
      </c>
      <c r="C19" s="57" t="s">
        <v>1758</v>
      </c>
      <c r="D19" s="147">
        <v>26</v>
      </c>
      <c r="E19" s="394">
        <v>230</v>
      </c>
      <c r="F19" s="395">
        <f>E19*D19</f>
        <v>5980</v>
      </c>
      <c r="G19" s="395"/>
      <c r="H19" s="395">
        <f t="shared" ref="H19:H22" si="0">F19</f>
        <v>5980</v>
      </c>
      <c r="I19" s="145"/>
      <c r="J19" s="127"/>
    </row>
    <row r="20" spans="1:10">
      <c r="A20" s="124" t="s">
        <v>40</v>
      </c>
      <c r="B20" s="57" t="s">
        <v>1011</v>
      </c>
      <c r="C20" s="57" t="s">
        <v>1759</v>
      </c>
      <c r="D20" s="147">
        <v>42</v>
      </c>
      <c r="E20" s="394">
        <v>71.400000000000006</v>
      </c>
      <c r="F20" s="395">
        <v>2999</v>
      </c>
      <c r="G20" s="395"/>
      <c r="H20" s="395">
        <f t="shared" si="0"/>
        <v>2999</v>
      </c>
      <c r="I20" s="145"/>
      <c r="J20" s="127"/>
    </row>
    <row r="21" spans="1:10">
      <c r="A21" s="124" t="s">
        <v>62</v>
      </c>
      <c r="B21" s="57" t="s">
        <v>1011</v>
      </c>
      <c r="C21" s="57" t="s">
        <v>1760</v>
      </c>
      <c r="D21" s="147">
        <v>26</v>
      </c>
      <c r="E21" s="394">
        <v>100</v>
      </c>
      <c r="F21" s="395">
        <f>E21*D21</f>
        <v>2600</v>
      </c>
      <c r="G21" s="395"/>
      <c r="H21" s="395">
        <f t="shared" si="0"/>
        <v>2600</v>
      </c>
      <c r="I21" s="145"/>
      <c r="J21" s="127"/>
    </row>
    <row r="22" spans="1:10">
      <c r="A22" s="124" t="s">
        <v>63</v>
      </c>
      <c r="B22" s="125" t="s">
        <v>929</v>
      </c>
      <c r="C22" s="127" t="s">
        <v>1761</v>
      </c>
      <c r="D22" s="127">
        <v>26</v>
      </c>
      <c r="E22" s="232">
        <v>190</v>
      </c>
      <c r="F22" s="325">
        <f>E22*D22</f>
        <v>4940</v>
      </c>
      <c r="G22" s="325"/>
      <c r="H22" s="395">
        <f t="shared" si="0"/>
        <v>4940</v>
      </c>
      <c r="I22" s="145"/>
      <c r="J22" s="127"/>
    </row>
    <row r="23" spans="1:10">
      <c r="A23" s="126"/>
      <c r="B23" s="793" t="s">
        <v>41</v>
      </c>
      <c r="C23" s="793"/>
      <c r="D23" s="793"/>
      <c r="E23" s="793"/>
      <c r="F23" s="122">
        <f>SUM(F13:F22)</f>
        <v>62139</v>
      </c>
      <c r="G23" s="122">
        <f>SUM(G13:G22)</f>
        <v>0</v>
      </c>
      <c r="H23" s="122">
        <f>SUM(H13:H22)</f>
        <v>62139</v>
      </c>
      <c r="I23" s="7">
        <f>SUM(I14:I22)</f>
        <v>0</v>
      </c>
      <c r="J23" s="126"/>
    </row>
  </sheetData>
  <mergeCells count="17">
    <mergeCell ref="A3:B3"/>
    <mergeCell ref="C3:E3"/>
    <mergeCell ref="A4:B4"/>
    <mergeCell ref="C4:E4"/>
    <mergeCell ref="A5:B5"/>
    <mergeCell ref="C5:E5"/>
    <mergeCell ref="B23:E23"/>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sheetPr>
    <pageSetUpPr fitToPage="1"/>
  </sheetPr>
  <dimension ref="A1:K32"/>
  <sheetViews>
    <sheetView workbookViewId="0">
      <selection activeCell="A25" sqref="A25:J60"/>
    </sheetView>
  </sheetViews>
  <sheetFormatPr defaultRowHeight="15.75"/>
  <cols>
    <col min="1" max="1" width="5" style="1" customWidth="1"/>
    <col min="2" max="2" width="24.5703125" style="1" customWidth="1"/>
    <col min="3" max="3" width="40.42578125" style="1" customWidth="1"/>
    <col min="4" max="4" width="9.5703125" style="1" customWidth="1"/>
    <col min="5" max="5" width="15.140625" style="1" customWidth="1"/>
    <col min="6" max="6" width="13.140625" style="1" customWidth="1"/>
    <col min="7" max="7" width="5.5703125" style="1" bestFit="1" customWidth="1"/>
    <col min="8" max="8" width="13.85546875" style="1" customWidth="1"/>
    <col min="9" max="9" width="5.5703125" style="1" bestFit="1" customWidth="1"/>
    <col min="10" max="10" width="32.140625" style="1" customWidth="1"/>
    <col min="11" max="16384" width="9.140625" style="1"/>
  </cols>
  <sheetData>
    <row r="1" spans="1:11">
      <c r="J1" s="212" t="s">
        <v>1379</v>
      </c>
      <c r="K1" s="2"/>
    </row>
    <row r="3" spans="1:11" ht="15.75" customHeight="1">
      <c r="A3" s="789" t="s">
        <v>18</v>
      </c>
      <c r="B3" s="790"/>
      <c r="C3" s="904" t="s">
        <v>924</v>
      </c>
      <c r="D3" s="905"/>
      <c r="E3" s="906"/>
      <c r="F3" s="213"/>
      <c r="G3" s="213"/>
      <c r="H3" s="213"/>
      <c r="I3" s="213"/>
      <c r="J3" s="213"/>
    </row>
    <row r="4" spans="1:11" ht="15.75" customHeight="1">
      <c r="A4" s="789" t="s">
        <v>20</v>
      </c>
      <c r="B4" s="790"/>
      <c r="C4" s="904" t="s">
        <v>924</v>
      </c>
      <c r="D4" s="905"/>
      <c r="E4" s="906"/>
      <c r="F4" s="213"/>
      <c r="G4" s="213"/>
      <c r="H4" s="213"/>
      <c r="I4" s="213"/>
      <c r="J4" s="209"/>
    </row>
    <row r="5" spans="1:11" ht="15.75" customHeight="1">
      <c r="A5" s="789" t="s">
        <v>21</v>
      </c>
      <c r="B5" s="790"/>
      <c r="C5" s="856" t="s">
        <v>12</v>
      </c>
      <c r="D5" s="857"/>
      <c r="E5" s="858"/>
      <c r="F5" s="213"/>
      <c r="G5" s="213"/>
      <c r="H5" s="213"/>
      <c r="I5" s="213"/>
      <c r="J5" s="213"/>
    </row>
    <row r="6" spans="1:11" ht="15.75" customHeight="1">
      <c r="A6" s="939" t="s">
        <v>1762</v>
      </c>
      <c r="B6" s="939"/>
      <c r="C6" s="939"/>
      <c r="D6" s="939"/>
      <c r="E6" s="939"/>
      <c r="F6" s="939"/>
      <c r="G6" s="939"/>
      <c r="H6" s="939"/>
      <c r="I6" s="939"/>
      <c r="J6" s="939"/>
    </row>
    <row r="7" spans="1:11">
      <c r="A7" s="886"/>
      <c r="B7" s="886"/>
      <c r="C7" s="886"/>
      <c r="D7" s="886"/>
      <c r="E7" s="886"/>
      <c r="F7" s="886"/>
      <c r="G7" s="886"/>
      <c r="H7" s="886"/>
      <c r="I7" s="886"/>
      <c r="J7" s="886"/>
    </row>
    <row r="8" spans="1:11">
      <c r="A8" s="630"/>
      <c r="B8" s="630"/>
      <c r="C8" s="630"/>
      <c r="D8" s="630"/>
      <c r="E8" s="630"/>
      <c r="F8" s="630"/>
      <c r="G8" s="630"/>
      <c r="H8" s="630"/>
      <c r="I8" s="630"/>
      <c r="J8" s="657" t="s">
        <v>13</v>
      </c>
    </row>
    <row r="9" spans="1:11" ht="15.75" customHeight="1">
      <c r="A9" s="796" t="s">
        <v>24</v>
      </c>
      <c r="B9" s="796" t="s">
        <v>25</v>
      </c>
      <c r="C9" s="796" t="s">
        <v>925</v>
      </c>
      <c r="D9" s="796" t="s">
        <v>926</v>
      </c>
      <c r="E9" s="796" t="s">
        <v>28</v>
      </c>
      <c r="F9" s="796" t="s">
        <v>29</v>
      </c>
      <c r="G9" s="798" t="s">
        <v>30</v>
      </c>
      <c r="H9" s="799"/>
      <c r="I9" s="800"/>
      <c r="J9" s="796" t="s">
        <v>31</v>
      </c>
    </row>
    <row r="10" spans="1:11">
      <c r="A10" s="797"/>
      <c r="B10" s="797"/>
      <c r="C10" s="797"/>
      <c r="D10" s="797"/>
      <c r="E10" s="797"/>
      <c r="F10" s="797"/>
      <c r="G10" s="573">
        <v>2017</v>
      </c>
      <c r="H10" s="573">
        <v>2018</v>
      </c>
      <c r="I10" s="573">
        <v>2019</v>
      </c>
      <c r="J10" s="797"/>
    </row>
    <row r="11" spans="1:11">
      <c r="A11" s="17">
        <v>1</v>
      </c>
      <c r="B11" s="25">
        <v>2</v>
      </c>
      <c r="C11" s="25">
        <v>3</v>
      </c>
      <c r="D11" s="17">
        <v>4</v>
      </c>
      <c r="E11" s="25">
        <v>5</v>
      </c>
      <c r="F11" s="151" t="s">
        <v>32</v>
      </c>
      <c r="G11" s="151">
        <v>7</v>
      </c>
      <c r="H11" s="151">
        <v>8</v>
      </c>
      <c r="I11" s="151">
        <v>9</v>
      </c>
      <c r="J11" s="25">
        <v>10</v>
      </c>
    </row>
    <row r="12" spans="1:11">
      <c r="A12" s="138" t="s">
        <v>910</v>
      </c>
      <c r="B12" s="139" t="s">
        <v>911</v>
      </c>
      <c r="C12" s="125"/>
      <c r="D12" s="127"/>
      <c r="E12" s="127"/>
      <c r="F12" s="145"/>
      <c r="G12" s="145"/>
      <c r="H12" s="145">
        <f t="shared" ref="H12:H18" si="0">F12</f>
        <v>0</v>
      </c>
      <c r="I12" s="145"/>
      <c r="J12" s="210"/>
    </row>
    <row r="13" spans="1:11">
      <c r="A13" s="124" t="s">
        <v>33</v>
      </c>
      <c r="B13" s="659" t="s">
        <v>885</v>
      </c>
      <c r="C13" s="125" t="s">
        <v>1763</v>
      </c>
      <c r="D13" s="147">
        <v>95</v>
      </c>
      <c r="E13" s="147">
        <v>63</v>
      </c>
      <c r="F13" s="256">
        <f>E13*D13</f>
        <v>5985</v>
      </c>
      <c r="G13" s="256"/>
      <c r="H13" s="256">
        <f t="shared" si="0"/>
        <v>5985</v>
      </c>
      <c r="I13" s="145"/>
      <c r="J13" s="390">
        <v>2121</v>
      </c>
    </row>
    <row r="14" spans="1:11">
      <c r="A14" s="124" t="s">
        <v>34</v>
      </c>
      <c r="B14" s="659" t="s">
        <v>885</v>
      </c>
      <c r="C14" s="125" t="s">
        <v>1764</v>
      </c>
      <c r="D14" s="147">
        <v>6</v>
      </c>
      <c r="E14" s="147">
        <v>63</v>
      </c>
      <c r="F14" s="256">
        <f>E14*D14</f>
        <v>378</v>
      </c>
      <c r="G14" s="256"/>
      <c r="H14" s="256">
        <f t="shared" si="0"/>
        <v>378</v>
      </c>
      <c r="I14" s="145"/>
      <c r="J14" s="390">
        <v>2121</v>
      </c>
    </row>
    <row r="15" spans="1:11">
      <c r="A15" s="124" t="s">
        <v>36</v>
      </c>
      <c r="B15" s="326" t="s">
        <v>70</v>
      </c>
      <c r="C15" s="125" t="s">
        <v>1765</v>
      </c>
      <c r="D15" s="147">
        <v>1</v>
      </c>
      <c r="E15" s="147">
        <v>44</v>
      </c>
      <c r="F15" s="256">
        <v>44</v>
      </c>
      <c r="G15" s="256"/>
      <c r="H15" s="256">
        <f t="shared" si="0"/>
        <v>44</v>
      </c>
      <c r="I15" s="145"/>
      <c r="J15" s="147">
        <v>2122</v>
      </c>
    </row>
    <row r="16" spans="1:11">
      <c r="A16" s="124" t="s">
        <v>38</v>
      </c>
      <c r="B16" s="57" t="s">
        <v>912</v>
      </c>
      <c r="C16" s="125" t="s">
        <v>1766</v>
      </c>
      <c r="D16" s="147">
        <v>21</v>
      </c>
      <c r="E16" s="147">
        <v>451</v>
      </c>
      <c r="F16" s="256">
        <f t="shared" ref="F16:F20" si="1">E16*D16</f>
        <v>9471</v>
      </c>
      <c r="G16" s="256"/>
      <c r="H16" s="256">
        <f t="shared" si="0"/>
        <v>9471</v>
      </c>
      <c r="I16" s="145"/>
      <c r="J16" s="147">
        <v>2122</v>
      </c>
    </row>
    <row r="17" spans="1:10" ht="31.5">
      <c r="A17" s="124" t="s">
        <v>39</v>
      </c>
      <c r="B17" s="57" t="s">
        <v>1011</v>
      </c>
      <c r="C17" s="125" t="s">
        <v>1767</v>
      </c>
      <c r="D17" s="147">
        <v>8</v>
      </c>
      <c r="E17" s="147">
        <v>210</v>
      </c>
      <c r="F17" s="256">
        <f t="shared" si="1"/>
        <v>1680</v>
      </c>
      <c r="G17" s="256"/>
      <c r="H17" s="256">
        <f t="shared" si="0"/>
        <v>1680</v>
      </c>
      <c r="I17" s="145"/>
      <c r="J17" s="147">
        <v>2122</v>
      </c>
    </row>
    <row r="18" spans="1:10">
      <c r="A18" s="124" t="s">
        <v>40</v>
      </c>
      <c r="B18" s="57" t="s">
        <v>914</v>
      </c>
      <c r="C18" s="125"/>
      <c r="D18" s="147">
        <v>3</v>
      </c>
      <c r="E18" s="147">
        <v>70</v>
      </c>
      <c r="F18" s="256">
        <f t="shared" si="1"/>
        <v>210</v>
      </c>
      <c r="G18" s="256"/>
      <c r="H18" s="256">
        <f t="shared" si="0"/>
        <v>210</v>
      </c>
      <c r="I18" s="145"/>
      <c r="J18" s="147">
        <v>2233</v>
      </c>
    </row>
    <row r="19" spans="1:10" ht="31.5">
      <c r="A19" s="138" t="s">
        <v>928</v>
      </c>
      <c r="B19" s="140" t="s">
        <v>933</v>
      </c>
      <c r="C19" s="125"/>
      <c r="D19" s="127"/>
      <c r="E19" s="127"/>
      <c r="F19" s="256"/>
      <c r="G19" s="145"/>
      <c r="H19" s="145"/>
      <c r="I19" s="145"/>
      <c r="J19" s="255"/>
    </row>
    <row r="20" spans="1:10">
      <c r="A20" s="124" t="s">
        <v>33</v>
      </c>
      <c r="B20" s="125" t="s">
        <v>934</v>
      </c>
      <c r="C20" s="57"/>
      <c r="D20" s="147">
        <v>1</v>
      </c>
      <c r="E20" s="147">
        <v>12150</v>
      </c>
      <c r="F20" s="256">
        <f t="shared" si="1"/>
        <v>12150</v>
      </c>
      <c r="G20" s="256"/>
      <c r="H20" s="256">
        <f>F20</f>
        <v>12150</v>
      </c>
      <c r="I20" s="145"/>
      <c r="J20" s="390">
        <v>2233</v>
      </c>
    </row>
    <row r="21" spans="1:10">
      <c r="A21" s="126"/>
      <c r="B21" s="907" t="s">
        <v>41</v>
      </c>
      <c r="C21" s="908"/>
      <c r="D21" s="908"/>
      <c r="E21" s="909"/>
      <c r="F21" s="7">
        <f>SUM(F12:F20)</f>
        <v>29918</v>
      </c>
      <c r="G21" s="7"/>
      <c r="H21" s="7">
        <f>SUM(H12:H20)</f>
        <v>29918</v>
      </c>
      <c r="I21" s="7"/>
      <c r="J21" s="126"/>
    </row>
    <row r="26" spans="1:10" ht="15.75" customHeight="1"/>
    <row r="27" spans="1:10" ht="15.75" customHeight="1"/>
    <row r="28" spans="1:10" ht="15.75" customHeight="1"/>
    <row r="29" spans="1:10" ht="15.75" customHeight="1"/>
    <row r="30" spans="1:10" ht="15.75" customHeight="1"/>
    <row r="32" spans="1:10" ht="15.75" customHeight="1"/>
  </sheetData>
  <mergeCells count="17">
    <mergeCell ref="A3:B3"/>
    <mergeCell ref="C3:E3"/>
    <mergeCell ref="A4:B4"/>
    <mergeCell ref="C4:E4"/>
    <mergeCell ref="A5:B5"/>
    <mergeCell ref="C5:E5"/>
    <mergeCell ref="B21:E21"/>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9" orientation="landscape" r:id="rId1"/>
</worksheet>
</file>

<file path=xl/worksheets/sheet69.xml><?xml version="1.0" encoding="utf-8"?>
<worksheet xmlns="http://schemas.openxmlformats.org/spreadsheetml/2006/main" xmlns:r="http://schemas.openxmlformats.org/officeDocument/2006/relationships">
  <sheetPr>
    <pageSetUpPr fitToPage="1"/>
  </sheetPr>
  <dimension ref="A1:J37"/>
  <sheetViews>
    <sheetView workbookViewId="0">
      <selection activeCell="A6" sqref="A6:J6"/>
    </sheetView>
  </sheetViews>
  <sheetFormatPr defaultRowHeight="15.75"/>
  <cols>
    <col min="1" max="1" width="5" style="1" customWidth="1"/>
    <col min="2" max="2" width="43.7109375" style="1" customWidth="1"/>
    <col min="3" max="3" width="12.85546875" style="1" customWidth="1"/>
    <col min="4" max="4" width="9.42578125" style="1" customWidth="1"/>
    <col min="5" max="5" width="15.140625" style="1" customWidth="1"/>
    <col min="6" max="6" width="13.85546875" style="1" customWidth="1"/>
    <col min="7" max="7" width="5.85546875" style="1" bestFit="1" customWidth="1"/>
    <col min="8" max="8" width="8.7109375" style="1" bestFit="1" customWidth="1"/>
    <col min="9" max="9" width="21.7109375" style="1" customWidth="1"/>
    <col min="10" max="10" width="25.5703125" style="1" customWidth="1"/>
    <col min="11" max="16384" width="9.140625" style="1"/>
  </cols>
  <sheetData>
    <row r="1" spans="1:10">
      <c r="J1" s="361"/>
    </row>
    <row r="2" spans="1:10">
      <c r="A2" s="311"/>
      <c r="B2" s="311"/>
      <c r="C2" s="311"/>
      <c r="D2" s="311"/>
      <c r="E2" s="311"/>
      <c r="F2" s="311"/>
      <c r="G2" s="311"/>
      <c r="H2" s="311"/>
      <c r="I2" s="311"/>
      <c r="J2" s="212" t="s">
        <v>1378</v>
      </c>
    </row>
    <row r="3" spans="1:10">
      <c r="A3" s="791" t="s">
        <v>18</v>
      </c>
      <c r="B3" s="791"/>
      <c r="C3" s="812" t="s">
        <v>909</v>
      </c>
      <c r="D3" s="812"/>
      <c r="E3" s="812"/>
      <c r="F3" s="378"/>
      <c r="G3" s="378"/>
      <c r="H3" s="378"/>
      <c r="I3" s="378"/>
      <c r="J3" s="386"/>
    </row>
    <row r="4" spans="1:10">
      <c r="A4" s="789" t="s">
        <v>20</v>
      </c>
      <c r="B4" s="790"/>
      <c r="C4" s="812" t="s">
        <v>909</v>
      </c>
      <c r="D4" s="812"/>
      <c r="E4" s="812"/>
      <c r="F4" s="378"/>
      <c r="G4" s="378"/>
      <c r="H4" s="378"/>
      <c r="I4" s="378"/>
      <c r="J4" s="385"/>
    </row>
    <row r="5" spans="1:10">
      <c r="A5" s="791" t="s">
        <v>21</v>
      </c>
      <c r="B5" s="791"/>
      <c r="C5" s="812" t="s">
        <v>12</v>
      </c>
      <c r="D5" s="812"/>
      <c r="E5" s="812"/>
      <c r="F5" s="378"/>
      <c r="G5" s="378"/>
      <c r="H5" s="378"/>
      <c r="I5" s="378"/>
      <c r="J5" s="386"/>
    </row>
    <row r="6" spans="1:10">
      <c r="A6" s="794" t="s">
        <v>1885</v>
      </c>
      <c r="B6" s="794"/>
      <c r="C6" s="794"/>
      <c r="D6" s="794"/>
      <c r="E6" s="794"/>
      <c r="F6" s="794"/>
      <c r="G6" s="794"/>
      <c r="H6" s="794"/>
      <c r="I6" s="794"/>
      <c r="J6" s="794"/>
    </row>
    <row r="7" spans="1:10">
      <c r="A7" s="795" t="s">
        <v>23</v>
      </c>
      <c r="B7" s="795"/>
      <c r="C7" s="795"/>
      <c r="D7" s="795"/>
      <c r="E7" s="795"/>
      <c r="F7" s="795"/>
      <c r="G7" s="795"/>
      <c r="H7" s="795"/>
      <c r="I7" s="795"/>
      <c r="J7" s="795"/>
    </row>
    <row r="8" spans="1:10">
      <c r="A8" s="630"/>
      <c r="B8" s="630"/>
      <c r="C8" s="630"/>
      <c r="D8" s="630"/>
      <c r="E8" s="630"/>
      <c r="F8" s="630"/>
      <c r="G8" s="630"/>
      <c r="H8" s="630"/>
      <c r="I8" s="630"/>
      <c r="J8" s="662" t="s">
        <v>13</v>
      </c>
    </row>
    <row r="9" spans="1:10">
      <c r="A9" s="796" t="s">
        <v>24</v>
      </c>
      <c r="B9" s="796" t="s">
        <v>25</v>
      </c>
      <c r="C9" s="796" t="s">
        <v>26</v>
      </c>
      <c r="D9" s="796" t="s">
        <v>27</v>
      </c>
      <c r="E9" s="796" t="s">
        <v>28</v>
      </c>
      <c r="F9" s="796" t="s">
        <v>29</v>
      </c>
      <c r="G9" s="798" t="s">
        <v>30</v>
      </c>
      <c r="H9" s="799"/>
      <c r="I9" s="800"/>
      <c r="J9" s="796" t="s">
        <v>1325</v>
      </c>
    </row>
    <row r="10" spans="1:10">
      <c r="A10" s="797"/>
      <c r="B10" s="797"/>
      <c r="C10" s="797"/>
      <c r="D10" s="797"/>
      <c r="E10" s="797"/>
      <c r="F10" s="797"/>
      <c r="G10" s="573">
        <v>2017</v>
      </c>
      <c r="H10" s="573">
        <v>2018</v>
      </c>
      <c r="I10" s="573">
        <v>2019</v>
      </c>
      <c r="J10" s="797"/>
    </row>
    <row r="11" spans="1:10">
      <c r="A11" s="25">
        <v>1</v>
      </c>
      <c r="B11" s="25">
        <v>2</v>
      </c>
      <c r="C11" s="25">
        <v>3</v>
      </c>
      <c r="D11" s="25">
        <v>4</v>
      </c>
      <c r="E11" s="25">
        <v>5</v>
      </c>
      <c r="F11" s="151" t="s">
        <v>32</v>
      </c>
      <c r="G11" s="151">
        <v>7</v>
      </c>
      <c r="H11" s="151">
        <v>8</v>
      </c>
      <c r="I11" s="151">
        <v>9</v>
      </c>
      <c r="J11" s="25">
        <v>10</v>
      </c>
    </row>
    <row r="12" spans="1:10">
      <c r="A12" s="21" t="s">
        <v>910</v>
      </c>
      <c r="B12" s="24" t="s">
        <v>935</v>
      </c>
      <c r="C12" s="21"/>
      <c r="D12" s="21"/>
      <c r="E12" s="21"/>
      <c r="F12" s="557"/>
      <c r="G12" s="557"/>
      <c r="H12" s="557"/>
      <c r="I12" s="557"/>
      <c r="J12" s="21"/>
    </row>
    <row r="13" spans="1:10">
      <c r="A13" s="21"/>
      <c r="B13" s="24" t="s">
        <v>1768</v>
      </c>
      <c r="C13" s="21"/>
      <c r="D13" s="21"/>
      <c r="E13" s="21"/>
      <c r="F13" s="557"/>
      <c r="G13" s="557"/>
      <c r="H13" s="557"/>
      <c r="I13" s="557"/>
      <c r="J13" s="21"/>
    </row>
    <row r="14" spans="1:10" ht="31.5">
      <c r="A14" s="316" t="s">
        <v>33</v>
      </c>
      <c r="B14" s="379" t="s">
        <v>1744</v>
      </c>
      <c r="C14" s="125" t="s">
        <v>1769</v>
      </c>
      <c r="D14" s="125">
        <v>2</v>
      </c>
      <c r="E14" s="125">
        <v>5200</v>
      </c>
      <c r="F14" s="663">
        <f>D14*E14</f>
        <v>10400</v>
      </c>
      <c r="G14" s="319"/>
      <c r="H14" s="319">
        <v>10400</v>
      </c>
      <c r="I14" s="319"/>
      <c r="J14" s="134">
        <v>1150</v>
      </c>
    </row>
    <row r="15" spans="1:10" ht="31.5">
      <c r="A15" s="316" t="s">
        <v>281</v>
      </c>
      <c r="B15" s="379" t="s">
        <v>936</v>
      </c>
      <c r="C15" s="125" t="s">
        <v>1769</v>
      </c>
      <c r="D15" s="379">
        <v>2</v>
      </c>
      <c r="E15" s="379">
        <v>900</v>
      </c>
      <c r="F15" s="664">
        <f t="shared" ref="F15" si="0">D15*E15</f>
        <v>1800</v>
      </c>
      <c r="G15" s="380"/>
      <c r="H15" s="380">
        <v>1800</v>
      </c>
      <c r="I15" s="380"/>
      <c r="J15" s="579">
        <v>1150</v>
      </c>
    </row>
    <row r="16" spans="1:10" ht="31.5">
      <c r="A16" s="316" t="s">
        <v>283</v>
      </c>
      <c r="B16" s="379" t="s">
        <v>484</v>
      </c>
      <c r="C16" s="125" t="s">
        <v>1769</v>
      </c>
      <c r="D16" s="125">
        <v>2</v>
      </c>
      <c r="E16" s="125">
        <v>900</v>
      </c>
      <c r="F16" s="663">
        <f>D16*E16</f>
        <v>1800</v>
      </c>
      <c r="G16" s="380"/>
      <c r="H16" s="380">
        <v>1800</v>
      </c>
      <c r="I16" s="380"/>
      <c r="J16" s="579">
        <v>1150</v>
      </c>
    </row>
    <row r="17" spans="1:10">
      <c r="A17" s="21"/>
      <c r="B17" s="24" t="s">
        <v>1770</v>
      </c>
      <c r="C17" s="21"/>
      <c r="D17" s="21"/>
      <c r="E17" s="21"/>
      <c r="F17" s="557"/>
      <c r="G17" s="557"/>
      <c r="H17" s="557"/>
      <c r="I17" s="557"/>
      <c r="J17" s="21"/>
    </row>
    <row r="18" spans="1:10" ht="31.5">
      <c r="A18" s="316" t="s">
        <v>33</v>
      </c>
      <c r="B18" s="379" t="s">
        <v>1771</v>
      </c>
      <c r="C18" s="125" t="s">
        <v>1769</v>
      </c>
      <c r="D18" s="125">
        <v>6</v>
      </c>
      <c r="E18" s="125">
        <v>1800</v>
      </c>
      <c r="F18" s="663">
        <f t="shared" ref="F18:F30" si="1">D18*E18</f>
        <v>10800</v>
      </c>
      <c r="G18" s="319"/>
      <c r="H18" s="319">
        <v>10800</v>
      </c>
      <c r="I18" s="319"/>
      <c r="J18" s="134">
        <v>1150</v>
      </c>
    </row>
    <row r="19" spans="1:10" ht="31.5">
      <c r="A19" s="316" t="s">
        <v>34</v>
      </c>
      <c r="B19" s="379" t="s">
        <v>1772</v>
      </c>
      <c r="C19" s="125" t="s">
        <v>1769</v>
      </c>
      <c r="D19" s="125">
        <v>3</v>
      </c>
      <c r="E19" s="125">
        <v>1800</v>
      </c>
      <c r="F19" s="663">
        <f t="shared" si="1"/>
        <v>5400</v>
      </c>
      <c r="G19" s="319"/>
      <c r="H19" s="319">
        <v>5400</v>
      </c>
      <c r="I19" s="319"/>
      <c r="J19" s="134">
        <v>1150</v>
      </c>
    </row>
    <row r="20" spans="1:10" ht="31.5">
      <c r="A20" s="316" t="s">
        <v>36</v>
      </c>
      <c r="B20" s="379" t="s">
        <v>832</v>
      </c>
      <c r="C20" s="125" t="s">
        <v>1769</v>
      </c>
      <c r="D20" s="125">
        <v>1</v>
      </c>
      <c r="E20" s="125">
        <v>6000</v>
      </c>
      <c r="F20" s="663">
        <f t="shared" si="1"/>
        <v>6000</v>
      </c>
      <c r="G20" s="319"/>
      <c r="H20" s="319">
        <v>6000</v>
      </c>
      <c r="I20" s="319"/>
      <c r="J20" s="134">
        <v>1150</v>
      </c>
    </row>
    <row r="21" spans="1:10" ht="31.5">
      <c r="A21" s="316" t="s">
        <v>38</v>
      </c>
      <c r="B21" s="125" t="s">
        <v>1773</v>
      </c>
      <c r="C21" s="125" t="s">
        <v>1769</v>
      </c>
      <c r="D21" s="125">
        <v>1</v>
      </c>
      <c r="E21" s="125">
        <v>3000</v>
      </c>
      <c r="F21" s="663">
        <f>D21*E21</f>
        <v>3000</v>
      </c>
      <c r="G21" s="319"/>
      <c r="H21" s="319">
        <v>3000</v>
      </c>
      <c r="I21" s="319"/>
      <c r="J21" s="134">
        <v>1150</v>
      </c>
    </row>
    <row r="22" spans="1:10">
      <c r="A22" s="665" t="s">
        <v>928</v>
      </c>
      <c r="B22" s="58" t="s">
        <v>962</v>
      </c>
      <c r="C22" s="58"/>
      <c r="D22" s="58"/>
      <c r="E22" s="58"/>
      <c r="F22" s="666"/>
      <c r="G22" s="666"/>
      <c r="H22" s="666"/>
      <c r="I22" s="666"/>
      <c r="J22" s="580"/>
    </row>
    <row r="23" spans="1:10" ht="63">
      <c r="A23" s="316" t="s">
        <v>33</v>
      </c>
      <c r="B23" s="125" t="s">
        <v>1774</v>
      </c>
      <c r="C23" s="125" t="s">
        <v>1775</v>
      </c>
      <c r="D23" s="379">
        <v>12</v>
      </c>
      <c r="E23" s="379">
        <v>210</v>
      </c>
      <c r="F23" s="664">
        <f t="shared" si="1"/>
        <v>2520</v>
      </c>
      <c r="G23" s="380"/>
      <c r="H23" s="380">
        <v>2520</v>
      </c>
      <c r="I23" s="380"/>
      <c r="J23" s="579">
        <v>2279</v>
      </c>
    </row>
    <row r="24" spans="1:10" ht="31.5">
      <c r="A24" s="316" t="s">
        <v>34</v>
      </c>
      <c r="B24" s="125" t="s">
        <v>1776</v>
      </c>
      <c r="C24" s="125" t="s">
        <v>1777</v>
      </c>
      <c r="D24" s="379">
        <v>6</v>
      </c>
      <c r="E24" s="379">
        <v>300</v>
      </c>
      <c r="F24" s="664">
        <f t="shared" si="1"/>
        <v>1800</v>
      </c>
      <c r="G24" s="380"/>
      <c r="H24" s="380">
        <v>1800</v>
      </c>
      <c r="I24" s="380"/>
      <c r="J24" s="579">
        <v>1800</v>
      </c>
    </row>
    <row r="25" spans="1:10">
      <c r="A25" s="316" t="s">
        <v>36</v>
      </c>
      <c r="B25" s="125" t="s">
        <v>914</v>
      </c>
      <c r="C25" s="125" t="s">
        <v>915</v>
      </c>
      <c r="D25" s="379">
        <v>1</v>
      </c>
      <c r="E25" s="379">
        <v>300</v>
      </c>
      <c r="F25" s="664">
        <f t="shared" si="1"/>
        <v>300</v>
      </c>
      <c r="G25" s="380"/>
      <c r="H25" s="380">
        <v>300</v>
      </c>
      <c r="I25" s="380"/>
      <c r="J25" s="579">
        <v>2390</v>
      </c>
    </row>
    <row r="26" spans="1:10" ht="31.5">
      <c r="A26" s="316" t="s">
        <v>38</v>
      </c>
      <c r="B26" s="125" t="s">
        <v>1778</v>
      </c>
      <c r="C26" s="125" t="s">
        <v>1779</v>
      </c>
      <c r="D26" s="379">
        <v>1</v>
      </c>
      <c r="E26" s="379">
        <v>2469</v>
      </c>
      <c r="F26" s="664">
        <f t="shared" si="1"/>
        <v>2469</v>
      </c>
      <c r="G26" s="380"/>
      <c r="H26" s="380">
        <v>2469</v>
      </c>
      <c r="I26" s="380"/>
      <c r="J26" s="579">
        <v>2264</v>
      </c>
    </row>
    <row r="27" spans="1:10" ht="47.25">
      <c r="A27" s="316" t="s">
        <v>39</v>
      </c>
      <c r="B27" s="125" t="s">
        <v>937</v>
      </c>
      <c r="C27" s="125" t="s">
        <v>1780</v>
      </c>
      <c r="D27" s="379">
        <v>1</v>
      </c>
      <c r="E27" s="379">
        <v>3500</v>
      </c>
      <c r="F27" s="664">
        <f t="shared" si="1"/>
        <v>3500</v>
      </c>
      <c r="G27" s="319"/>
      <c r="H27" s="319">
        <v>3500</v>
      </c>
      <c r="I27" s="319"/>
      <c r="J27" s="579">
        <v>2264</v>
      </c>
    </row>
    <row r="28" spans="1:10" ht="47.25">
      <c r="A28" s="316" t="s">
        <v>40</v>
      </c>
      <c r="B28" s="125" t="s">
        <v>938</v>
      </c>
      <c r="C28" s="125" t="s">
        <v>1781</v>
      </c>
      <c r="D28" s="379">
        <v>1</v>
      </c>
      <c r="E28" s="379">
        <v>3000</v>
      </c>
      <c r="F28" s="664">
        <f t="shared" si="1"/>
        <v>3000</v>
      </c>
      <c r="G28" s="319"/>
      <c r="H28" s="319">
        <v>3000</v>
      </c>
      <c r="I28" s="319"/>
      <c r="J28" s="579">
        <v>2264</v>
      </c>
    </row>
    <row r="29" spans="1:10" ht="47.25">
      <c r="A29" s="316" t="s">
        <v>62</v>
      </c>
      <c r="B29" s="125" t="s">
        <v>1782</v>
      </c>
      <c r="C29" s="125" t="s">
        <v>1783</v>
      </c>
      <c r="D29" s="125">
        <v>1</v>
      </c>
      <c r="E29" s="125">
        <v>3000</v>
      </c>
      <c r="F29" s="663">
        <f t="shared" si="1"/>
        <v>3000</v>
      </c>
      <c r="G29" s="319"/>
      <c r="H29" s="319">
        <v>3000</v>
      </c>
      <c r="I29" s="319"/>
      <c r="J29" s="579">
        <v>2264</v>
      </c>
    </row>
    <row r="30" spans="1:10">
      <c r="A30" s="316" t="s">
        <v>63</v>
      </c>
      <c r="B30" s="125" t="s">
        <v>940</v>
      </c>
      <c r="C30" s="125"/>
      <c r="D30" s="125">
        <v>1</v>
      </c>
      <c r="E30" s="125">
        <v>680</v>
      </c>
      <c r="F30" s="663">
        <f t="shared" si="1"/>
        <v>680</v>
      </c>
      <c r="G30" s="319"/>
      <c r="H30" s="319">
        <v>680</v>
      </c>
      <c r="I30" s="319"/>
      <c r="J30" s="579">
        <v>2264</v>
      </c>
    </row>
    <row r="31" spans="1:10">
      <c r="A31" s="665" t="s">
        <v>932</v>
      </c>
      <c r="B31" s="58" t="s">
        <v>941</v>
      </c>
      <c r="C31" s="58"/>
      <c r="D31" s="58"/>
      <c r="E31" s="58"/>
      <c r="F31" s="666"/>
      <c r="G31" s="666"/>
      <c r="H31" s="666"/>
      <c r="I31" s="666"/>
      <c r="J31" s="580"/>
    </row>
    <row r="32" spans="1:10" ht="47.25">
      <c r="A32" s="316" t="s">
        <v>33</v>
      </c>
      <c r="B32" s="125" t="s">
        <v>895</v>
      </c>
      <c r="C32" s="125" t="s">
        <v>1784</v>
      </c>
      <c r="D32" s="125">
        <v>25</v>
      </c>
      <c r="E32" s="125">
        <v>63</v>
      </c>
      <c r="F32" s="663">
        <f t="shared" ref="F32:F36" si="2">D32*E32</f>
        <v>1575</v>
      </c>
      <c r="G32" s="319"/>
      <c r="H32" s="319">
        <v>1575</v>
      </c>
      <c r="I32" s="319"/>
      <c r="J32" s="579">
        <v>2121</v>
      </c>
    </row>
    <row r="33" spans="1:10">
      <c r="A33" s="316" t="s">
        <v>34</v>
      </c>
      <c r="B33" s="125" t="s">
        <v>912</v>
      </c>
      <c r="C33" s="125" t="s">
        <v>913</v>
      </c>
      <c r="D33" s="125">
        <v>5</v>
      </c>
      <c r="E33" s="125">
        <v>300</v>
      </c>
      <c r="F33" s="663">
        <f t="shared" si="2"/>
        <v>1500</v>
      </c>
      <c r="G33" s="319"/>
      <c r="H33" s="319">
        <v>1500</v>
      </c>
      <c r="I33" s="319"/>
      <c r="J33" s="579">
        <v>2122</v>
      </c>
    </row>
    <row r="34" spans="1:10" ht="47.25">
      <c r="A34" s="316" t="s">
        <v>36</v>
      </c>
      <c r="B34" s="125" t="s">
        <v>899</v>
      </c>
      <c r="C34" s="125" t="s">
        <v>1785</v>
      </c>
      <c r="D34" s="125">
        <v>20</v>
      </c>
      <c r="E34" s="125">
        <v>150</v>
      </c>
      <c r="F34" s="663">
        <f t="shared" si="2"/>
        <v>3000</v>
      </c>
      <c r="G34" s="319"/>
      <c r="H34" s="319">
        <v>3000</v>
      </c>
      <c r="I34" s="319"/>
      <c r="J34" s="579">
        <v>2122</v>
      </c>
    </row>
    <row r="35" spans="1:10">
      <c r="A35" s="316" t="s">
        <v>38</v>
      </c>
      <c r="B35" s="125" t="s">
        <v>914</v>
      </c>
      <c r="C35" s="125" t="s">
        <v>915</v>
      </c>
      <c r="D35" s="379">
        <v>5</v>
      </c>
      <c r="E35" s="379">
        <v>80</v>
      </c>
      <c r="F35" s="664">
        <f t="shared" si="2"/>
        <v>400</v>
      </c>
      <c r="G35" s="380"/>
      <c r="H35" s="380">
        <v>400</v>
      </c>
      <c r="I35" s="380"/>
      <c r="J35" s="579">
        <v>2122</v>
      </c>
    </row>
    <row r="36" spans="1:10" ht="47.25">
      <c r="A36" s="316" t="s">
        <v>39</v>
      </c>
      <c r="B36" s="125" t="s">
        <v>70</v>
      </c>
      <c r="C36" s="125" t="s">
        <v>1786</v>
      </c>
      <c r="D36" s="379">
        <v>25</v>
      </c>
      <c r="E36" s="379">
        <v>1.2</v>
      </c>
      <c r="F36" s="664">
        <f t="shared" si="2"/>
        <v>30</v>
      </c>
      <c r="G36" s="380"/>
      <c r="H36" s="380">
        <v>30</v>
      </c>
      <c r="I36" s="380"/>
      <c r="J36" s="579">
        <v>2122</v>
      </c>
    </row>
    <row r="37" spans="1:10">
      <c r="A37" s="381"/>
      <c r="B37" s="925" t="s">
        <v>41</v>
      </c>
      <c r="C37" s="925"/>
      <c r="D37" s="925"/>
      <c r="E37" s="925"/>
      <c r="F37" s="123">
        <f>SUM(F13:F36)</f>
        <v>62974</v>
      </c>
      <c r="G37" s="123"/>
      <c r="H37" s="123">
        <f>SUM(H13:H36)</f>
        <v>62974</v>
      </c>
      <c r="I37" s="123"/>
      <c r="J37" s="388"/>
    </row>
  </sheetData>
  <mergeCells count="17">
    <mergeCell ref="A3:B3"/>
    <mergeCell ref="C3:E3"/>
    <mergeCell ref="A4:B4"/>
    <mergeCell ref="C4:E4"/>
    <mergeCell ref="A5:B5"/>
    <mergeCell ref="C5:E5"/>
    <mergeCell ref="B37:E37"/>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52"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29"/>
  <sheetViews>
    <sheetView workbookViewId="0">
      <selection activeCell="C8" sqref="C8:C9"/>
    </sheetView>
  </sheetViews>
  <sheetFormatPr defaultRowHeight="15.75"/>
  <cols>
    <col min="1" max="1" width="4.5703125" style="1" customWidth="1"/>
    <col min="2" max="2" width="40.28515625" style="1" customWidth="1"/>
    <col min="3" max="3" width="12.7109375" style="1" customWidth="1"/>
    <col min="4" max="6" width="9.140625" style="1"/>
    <col min="7" max="9" width="11.140625" style="1" customWidth="1"/>
    <col min="10" max="10" width="35.140625" style="1" customWidth="1"/>
    <col min="11" max="16384" width="9.140625" style="1"/>
  </cols>
  <sheetData>
    <row r="1" spans="1:10">
      <c r="J1" s="212" t="s">
        <v>1300</v>
      </c>
    </row>
    <row r="2" spans="1:10">
      <c r="A2" s="791" t="s">
        <v>18</v>
      </c>
      <c r="B2" s="791"/>
      <c r="C2" s="812" t="s">
        <v>86</v>
      </c>
      <c r="D2" s="812"/>
      <c r="E2" s="812"/>
      <c r="F2" s="213"/>
      <c r="G2" s="213"/>
      <c r="H2" s="213"/>
      <c r="I2" s="213"/>
      <c r="J2" s="213"/>
    </row>
    <row r="3" spans="1:10" ht="32.25" customHeight="1">
      <c r="A3" s="789" t="s">
        <v>20</v>
      </c>
      <c r="B3" s="790"/>
      <c r="C3" s="812" t="s">
        <v>87</v>
      </c>
      <c r="D3" s="812"/>
      <c r="E3" s="812"/>
      <c r="F3" s="213"/>
      <c r="G3" s="213"/>
      <c r="H3" s="213"/>
      <c r="I3" s="213"/>
      <c r="J3" s="209"/>
    </row>
    <row r="4" spans="1:10">
      <c r="A4" s="791" t="s">
        <v>21</v>
      </c>
      <c r="B4" s="791"/>
      <c r="C4" s="813" t="s">
        <v>2</v>
      </c>
      <c r="D4" s="813"/>
      <c r="E4" s="813"/>
      <c r="F4" s="213"/>
      <c r="G4" s="213"/>
      <c r="H4" s="213"/>
      <c r="I4" s="213"/>
      <c r="J4" s="213"/>
    </row>
    <row r="5" spans="1:10">
      <c r="A5" s="808" t="s">
        <v>88</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ht="30" customHeight="1">
      <c r="A8" s="796" t="s">
        <v>24</v>
      </c>
      <c r="B8" s="796" t="s">
        <v>25</v>
      </c>
      <c r="C8" s="796" t="s">
        <v>26</v>
      </c>
      <c r="D8" s="796" t="s">
        <v>27</v>
      </c>
      <c r="E8" s="796" t="s">
        <v>28</v>
      </c>
      <c r="F8" s="796" t="s">
        <v>29</v>
      </c>
      <c r="G8" s="798" t="s">
        <v>30</v>
      </c>
      <c r="H8" s="799"/>
      <c r="I8" s="800"/>
      <c r="J8" s="796" t="s">
        <v>1434</v>
      </c>
    </row>
    <row r="9" spans="1:10">
      <c r="A9" s="797"/>
      <c r="B9" s="797"/>
      <c r="C9" s="797"/>
      <c r="D9" s="797"/>
      <c r="E9" s="797"/>
      <c r="F9" s="797"/>
      <c r="G9" s="6">
        <v>2017</v>
      </c>
      <c r="H9" s="6">
        <v>2018</v>
      </c>
      <c r="I9" s="6">
        <v>2019</v>
      </c>
      <c r="J9" s="797"/>
    </row>
    <row r="10" spans="1:10">
      <c r="A10" s="17">
        <v>1</v>
      </c>
      <c r="B10" s="25">
        <v>2</v>
      </c>
      <c r="C10" s="25">
        <v>3</v>
      </c>
      <c r="D10" s="17">
        <v>4</v>
      </c>
      <c r="E10" s="25">
        <v>5</v>
      </c>
      <c r="F10" s="151" t="s">
        <v>32</v>
      </c>
      <c r="G10" s="151">
        <v>7</v>
      </c>
      <c r="H10" s="151">
        <v>8</v>
      </c>
      <c r="I10" s="151">
        <v>9</v>
      </c>
      <c r="J10" s="25">
        <v>10</v>
      </c>
    </row>
    <row r="11" spans="1:10">
      <c r="A11" s="124" t="s">
        <v>33</v>
      </c>
      <c r="B11" s="125" t="s">
        <v>89</v>
      </c>
      <c r="C11" s="127" t="s">
        <v>90</v>
      </c>
      <c r="D11" s="127">
        <v>2</v>
      </c>
      <c r="E11" s="127">
        <v>7500</v>
      </c>
      <c r="F11" s="145">
        <f>D11*E11</f>
        <v>15000</v>
      </c>
      <c r="G11" s="145"/>
      <c r="H11" s="145">
        <f>F11</f>
        <v>15000</v>
      </c>
      <c r="I11" s="145"/>
      <c r="J11" s="816" t="s">
        <v>91</v>
      </c>
    </row>
    <row r="12" spans="1:10">
      <c r="A12" s="124" t="s">
        <v>34</v>
      </c>
      <c r="B12" s="125" t="s">
        <v>92</v>
      </c>
      <c r="C12" s="143" t="s">
        <v>93</v>
      </c>
      <c r="D12" s="234" t="s">
        <v>94</v>
      </c>
      <c r="E12" s="232">
        <v>16.600000000000001</v>
      </c>
      <c r="F12" s="145">
        <f>200*2*E12</f>
        <v>6640</v>
      </c>
      <c r="G12" s="145"/>
      <c r="H12" s="145">
        <f t="shared" ref="H12:H28" si="0">F12</f>
        <v>6640</v>
      </c>
      <c r="I12" s="145"/>
      <c r="J12" s="817"/>
    </row>
    <row r="13" spans="1:10">
      <c r="A13" s="124" t="s">
        <v>36</v>
      </c>
      <c r="B13" s="125" t="s">
        <v>95</v>
      </c>
      <c r="C13" s="127" t="s">
        <v>96</v>
      </c>
      <c r="D13" s="127">
        <v>2</v>
      </c>
      <c r="E13" s="127">
        <v>930</v>
      </c>
      <c r="F13" s="145">
        <f t="shared" ref="F13:F28" si="1">D13*E13</f>
        <v>1860</v>
      </c>
      <c r="G13" s="145"/>
      <c r="H13" s="145">
        <f t="shared" si="0"/>
        <v>1860</v>
      </c>
      <c r="I13" s="145"/>
      <c r="J13" s="817"/>
    </row>
    <row r="14" spans="1:10">
      <c r="A14" s="124" t="s">
        <v>38</v>
      </c>
      <c r="B14" s="125" t="s">
        <v>97</v>
      </c>
      <c r="C14" s="127" t="s">
        <v>98</v>
      </c>
      <c r="D14" s="235" t="s">
        <v>99</v>
      </c>
      <c r="E14" s="127">
        <v>15</v>
      </c>
      <c r="F14" s="145">
        <f>200*3*E14</f>
        <v>9000</v>
      </c>
      <c r="G14" s="145"/>
      <c r="H14" s="145">
        <f t="shared" si="0"/>
        <v>9000</v>
      </c>
      <c r="I14" s="145"/>
      <c r="J14" s="818"/>
    </row>
    <row r="15" spans="1:10">
      <c r="A15" s="124" t="s">
        <v>39</v>
      </c>
      <c r="B15" s="125" t="s">
        <v>100</v>
      </c>
      <c r="C15" s="127" t="s">
        <v>101</v>
      </c>
      <c r="D15" s="127">
        <v>200</v>
      </c>
      <c r="E15" s="232">
        <v>5.4</v>
      </c>
      <c r="F15" s="145">
        <f t="shared" si="1"/>
        <v>1080</v>
      </c>
      <c r="G15" s="145"/>
      <c r="H15" s="145">
        <f t="shared" si="0"/>
        <v>1080</v>
      </c>
      <c r="I15" s="145"/>
      <c r="J15" s="816" t="s">
        <v>102</v>
      </c>
    </row>
    <row r="16" spans="1:10">
      <c r="A16" s="124" t="s">
        <v>40</v>
      </c>
      <c r="B16" s="125" t="s">
        <v>103</v>
      </c>
      <c r="C16" s="127" t="s">
        <v>101</v>
      </c>
      <c r="D16" s="127">
        <v>100</v>
      </c>
      <c r="E16" s="127">
        <v>10</v>
      </c>
      <c r="F16" s="145">
        <f t="shared" si="1"/>
        <v>1000</v>
      </c>
      <c r="G16" s="145"/>
      <c r="H16" s="145">
        <f t="shared" si="0"/>
        <v>1000</v>
      </c>
      <c r="I16" s="145"/>
      <c r="J16" s="817"/>
    </row>
    <row r="17" spans="1:10">
      <c r="A17" s="124" t="s">
        <v>62</v>
      </c>
      <c r="B17" s="125" t="s">
        <v>104</v>
      </c>
      <c r="C17" s="127" t="s">
        <v>101</v>
      </c>
      <c r="D17" s="127">
        <v>350</v>
      </c>
      <c r="E17" s="232">
        <v>3.6</v>
      </c>
      <c r="F17" s="145">
        <f t="shared" si="1"/>
        <v>1260</v>
      </c>
      <c r="G17" s="145"/>
      <c r="H17" s="145">
        <f t="shared" si="0"/>
        <v>1260</v>
      </c>
      <c r="I17" s="145"/>
      <c r="J17" s="817"/>
    </row>
    <row r="18" spans="1:10">
      <c r="A18" s="124" t="s">
        <v>63</v>
      </c>
      <c r="B18" s="125" t="s">
        <v>105</v>
      </c>
      <c r="C18" s="127" t="s">
        <v>101</v>
      </c>
      <c r="D18" s="28">
        <v>200</v>
      </c>
      <c r="E18" s="236">
        <v>3.4</v>
      </c>
      <c r="F18" s="224">
        <f t="shared" si="1"/>
        <v>680</v>
      </c>
      <c r="G18" s="224"/>
      <c r="H18" s="145">
        <f t="shared" si="0"/>
        <v>680</v>
      </c>
      <c r="I18" s="224"/>
      <c r="J18" s="817"/>
    </row>
    <row r="19" spans="1:10">
      <c r="A19" s="124" t="s">
        <v>64</v>
      </c>
      <c r="B19" s="125" t="s">
        <v>106</v>
      </c>
      <c r="C19" s="127" t="s">
        <v>101</v>
      </c>
      <c r="D19" s="127">
        <v>350</v>
      </c>
      <c r="E19" s="232">
        <v>2.4</v>
      </c>
      <c r="F19" s="145">
        <f t="shared" si="1"/>
        <v>840</v>
      </c>
      <c r="G19" s="145"/>
      <c r="H19" s="145">
        <f t="shared" si="0"/>
        <v>840</v>
      </c>
      <c r="I19" s="145"/>
      <c r="J19" s="817"/>
    </row>
    <row r="20" spans="1:10">
      <c r="A20" s="124" t="s">
        <v>107</v>
      </c>
      <c r="B20" s="125" t="s">
        <v>108</v>
      </c>
      <c r="C20" s="127" t="s">
        <v>101</v>
      </c>
      <c r="D20" s="127">
        <v>300</v>
      </c>
      <c r="E20" s="232">
        <v>1.4</v>
      </c>
      <c r="F20" s="145">
        <f t="shared" si="1"/>
        <v>420</v>
      </c>
      <c r="G20" s="145"/>
      <c r="H20" s="145">
        <f t="shared" si="0"/>
        <v>420</v>
      </c>
      <c r="I20" s="145"/>
      <c r="J20" s="817"/>
    </row>
    <row r="21" spans="1:10">
      <c r="A21" s="124" t="s">
        <v>109</v>
      </c>
      <c r="B21" s="125" t="s">
        <v>110</v>
      </c>
      <c r="C21" s="127" t="s">
        <v>111</v>
      </c>
      <c r="D21" s="127">
        <v>100</v>
      </c>
      <c r="E21" s="127">
        <v>34.799999999999997</v>
      </c>
      <c r="F21" s="145">
        <f t="shared" si="1"/>
        <v>3480</v>
      </c>
      <c r="G21" s="145"/>
      <c r="H21" s="145">
        <f t="shared" si="0"/>
        <v>3480</v>
      </c>
      <c r="I21" s="145"/>
      <c r="J21" s="817"/>
    </row>
    <row r="22" spans="1:10">
      <c r="A22" s="124" t="s">
        <v>112</v>
      </c>
      <c r="B22" s="125" t="s">
        <v>113</v>
      </c>
      <c r="C22" s="127" t="s">
        <v>101</v>
      </c>
      <c r="D22" s="127">
        <v>500</v>
      </c>
      <c r="E22" s="232">
        <v>0.9</v>
      </c>
      <c r="F22" s="145">
        <f t="shared" si="1"/>
        <v>450</v>
      </c>
      <c r="G22" s="145"/>
      <c r="H22" s="145">
        <f t="shared" si="0"/>
        <v>450</v>
      </c>
      <c r="I22" s="145"/>
      <c r="J22" s="817"/>
    </row>
    <row r="23" spans="1:10">
      <c r="A23" s="124" t="s">
        <v>114</v>
      </c>
      <c r="B23" s="125" t="s">
        <v>115</v>
      </c>
      <c r="C23" s="127" t="s">
        <v>101</v>
      </c>
      <c r="D23" s="127">
        <v>30</v>
      </c>
      <c r="E23" s="127">
        <v>35</v>
      </c>
      <c r="F23" s="145">
        <f t="shared" si="1"/>
        <v>1050</v>
      </c>
      <c r="G23" s="145"/>
      <c r="H23" s="145">
        <f t="shared" si="0"/>
        <v>1050</v>
      </c>
      <c r="I23" s="145"/>
      <c r="J23" s="817"/>
    </row>
    <row r="24" spans="1:10">
      <c r="A24" s="124" t="s">
        <v>116</v>
      </c>
      <c r="B24" s="125" t="s">
        <v>117</v>
      </c>
      <c r="C24" s="127" t="s">
        <v>101</v>
      </c>
      <c r="D24" s="127">
        <v>150</v>
      </c>
      <c r="E24" s="232">
        <v>12.1</v>
      </c>
      <c r="F24" s="145">
        <f t="shared" si="1"/>
        <v>1815</v>
      </c>
      <c r="G24" s="145"/>
      <c r="H24" s="145">
        <f t="shared" si="0"/>
        <v>1815</v>
      </c>
      <c r="I24" s="145"/>
      <c r="J24" s="817"/>
    </row>
    <row r="25" spans="1:10">
      <c r="A25" s="124" t="s">
        <v>118</v>
      </c>
      <c r="B25" s="125" t="s">
        <v>119</v>
      </c>
      <c r="C25" s="127" t="s">
        <v>101</v>
      </c>
      <c r="D25" s="127">
        <v>130</v>
      </c>
      <c r="E25" s="232">
        <v>22.5</v>
      </c>
      <c r="F25" s="145">
        <f t="shared" si="1"/>
        <v>2925</v>
      </c>
      <c r="G25" s="145"/>
      <c r="H25" s="145">
        <f t="shared" si="0"/>
        <v>2925</v>
      </c>
      <c r="I25" s="145"/>
      <c r="J25" s="817"/>
    </row>
    <row r="26" spans="1:10">
      <c r="A26" s="124" t="s">
        <v>120</v>
      </c>
      <c r="B26" s="125" t="s">
        <v>121</v>
      </c>
      <c r="C26" s="127" t="s">
        <v>101</v>
      </c>
      <c r="D26" s="127">
        <v>350</v>
      </c>
      <c r="E26" s="127">
        <v>3.4</v>
      </c>
      <c r="F26" s="145">
        <f t="shared" si="1"/>
        <v>1190</v>
      </c>
      <c r="G26" s="145"/>
      <c r="H26" s="145">
        <f t="shared" si="0"/>
        <v>1190</v>
      </c>
      <c r="I26" s="145"/>
      <c r="J26" s="817"/>
    </row>
    <row r="27" spans="1:10">
      <c r="A27" s="124" t="s">
        <v>122</v>
      </c>
      <c r="B27" s="125" t="s">
        <v>123</v>
      </c>
      <c r="C27" s="127" t="s">
        <v>101</v>
      </c>
      <c r="D27" s="127">
        <v>350</v>
      </c>
      <c r="E27" s="127">
        <v>2.8</v>
      </c>
      <c r="F27" s="145">
        <f t="shared" si="1"/>
        <v>980</v>
      </c>
      <c r="G27" s="145"/>
      <c r="H27" s="145">
        <f t="shared" si="0"/>
        <v>980</v>
      </c>
      <c r="I27" s="145"/>
      <c r="J27" s="817"/>
    </row>
    <row r="28" spans="1:10">
      <c r="A28" s="124" t="s">
        <v>124</v>
      </c>
      <c r="B28" s="125" t="s">
        <v>125</v>
      </c>
      <c r="C28" s="127" t="s">
        <v>101</v>
      </c>
      <c r="D28" s="127">
        <v>150</v>
      </c>
      <c r="E28" s="127">
        <v>2.2000000000000002</v>
      </c>
      <c r="F28" s="145">
        <f t="shared" si="1"/>
        <v>330</v>
      </c>
      <c r="G28" s="145"/>
      <c r="H28" s="145">
        <f t="shared" si="0"/>
        <v>330</v>
      </c>
      <c r="I28" s="145"/>
      <c r="J28" s="818"/>
    </row>
    <row r="29" spans="1:10">
      <c r="A29" s="126"/>
      <c r="B29" s="793" t="s">
        <v>41</v>
      </c>
      <c r="C29" s="793"/>
      <c r="D29" s="793"/>
      <c r="E29" s="793"/>
      <c r="F29" s="7">
        <f>SUM(F11:F28)</f>
        <v>50000</v>
      </c>
      <c r="G29" s="7">
        <f>SUM(G11:G19)</f>
        <v>0</v>
      </c>
      <c r="H29" s="7">
        <f>SUM(H11:H28)</f>
        <v>50000</v>
      </c>
      <c r="I29" s="7">
        <f>SUM(I11:I19)</f>
        <v>0</v>
      </c>
      <c r="J29" s="126"/>
    </row>
  </sheetData>
  <mergeCells count="19">
    <mergeCell ref="J11:J14"/>
    <mergeCell ref="J15:J28"/>
    <mergeCell ref="B29:E29"/>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5" orientation="landscape" r:id="rId1"/>
</worksheet>
</file>

<file path=xl/worksheets/sheet70.xml><?xml version="1.0" encoding="utf-8"?>
<worksheet xmlns="http://schemas.openxmlformats.org/spreadsheetml/2006/main" xmlns:r="http://schemas.openxmlformats.org/officeDocument/2006/relationships">
  <sheetPr>
    <pageSetUpPr fitToPage="1"/>
  </sheetPr>
  <dimension ref="A1:K20"/>
  <sheetViews>
    <sheetView workbookViewId="0">
      <selection activeCell="A7" sqref="A7:J7"/>
    </sheetView>
  </sheetViews>
  <sheetFormatPr defaultRowHeight="15.75"/>
  <cols>
    <col min="1" max="1" width="5" style="1" customWidth="1"/>
    <col min="2" max="2" width="22" style="1" customWidth="1"/>
    <col min="3" max="3" width="20.42578125" style="1" customWidth="1"/>
    <col min="4" max="4" width="10" style="1" customWidth="1"/>
    <col min="5" max="5" width="15.140625" style="1" customWidth="1"/>
    <col min="6" max="6" width="12.85546875" style="1" customWidth="1"/>
    <col min="7" max="9" width="11.85546875" style="1" customWidth="1"/>
    <col min="10" max="10" width="24" style="1" customWidth="1"/>
    <col min="11" max="11" width="12.28515625" style="1" bestFit="1" customWidth="1"/>
    <col min="12" max="16384" width="9.140625" style="1"/>
  </cols>
  <sheetData>
    <row r="1" spans="1:11">
      <c r="K1" s="208"/>
    </row>
    <row r="2" spans="1:11">
      <c r="A2" s="633"/>
      <c r="B2" s="633"/>
      <c r="C2" s="633"/>
      <c r="D2" s="633"/>
      <c r="E2" s="633"/>
      <c r="F2" s="633"/>
      <c r="G2" s="633"/>
      <c r="H2" s="633"/>
      <c r="I2" s="633"/>
      <c r="J2" s="634" t="s">
        <v>1377</v>
      </c>
    </row>
    <row r="3" spans="1:11">
      <c r="A3" s="935" t="s">
        <v>18</v>
      </c>
      <c r="B3" s="935"/>
      <c r="C3" s="947" t="s">
        <v>1263</v>
      </c>
      <c r="D3" s="947"/>
      <c r="E3" s="947"/>
      <c r="F3" s="635"/>
      <c r="G3" s="635"/>
      <c r="H3" s="635"/>
      <c r="I3" s="635"/>
      <c r="J3" s="635"/>
      <c r="K3" s="208"/>
    </row>
    <row r="4" spans="1:11">
      <c r="A4" s="937" t="s">
        <v>20</v>
      </c>
      <c r="B4" s="938"/>
      <c r="C4" s="947" t="s">
        <v>1263</v>
      </c>
      <c r="D4" s="947"/>
      <c r="E4" s="947"/>
      <c r="F4" s="635"/>
      <c r="G4" s="635"/>
      <c r="H4" s="635"/>
      <c r="I4" s="635"/>
      <c r="J4" s="636"/>
    </row>
    <row r="5" spans="1:11">
      <c r="A5" s="935" t="s">
        <v>21</v>
      </c>
      <c r="B5" s="935"/>
      <c r="C5" s="948" t="s">
        <v>12</v>
      </c>
      <c r="D5" s="948"/>
      <c r="E5" s="948"/>
      <c r="F5" s="635"/>
      <c r="G5" s="635"/>
      <c r="H5" s="635"/>
      <c r="I5" s="635"/>
      <c r="J5" s="635"/>
    </row>
    <row r="6" spans="1:11">
      <c r="A6" s="927"/>
      <c r="B6" s="927"/>
      <c r="C6" s="927"/>
      <c r="D6" s="927"/>
      <c r="E6" s="927"/>
      <c r="F6" s="927"/>
      <c r="G6" s="927"/>
      <c r="H6" s="927"/>
      <c r="I6" s="927"/>
      <c r="J6" s="927"/>
    </row>
    <row r="7" spans="1:11">
      <c r="A7" s="941" t="s">
        <v>1787</v>
      </c>
      <c r="B7" s="941"/>
      <c r="C7" s="941"/>
      <c r="D7" s="941"/>
      <c r="E7" s="941"/>
      <c r="F7" s="941"/>
      <c r="G7" s="941"/>
      <c r="H7" s="941"/>
      <c r="I7" s="941"/>
      <c r="J7" s="941"/>
    </row>
    <row r="8" spans="1:11">
      <c r="A8" s="637"/>
      <c r="B8" s="637"/>
      <c r="C8" s="637"/>
      <c r="D8" s="637"/>
      <c r="E8" s="637"/>
      <c r="F8" s="637"/>
      <c r="G8" s="637"/>
      <c r="H8" s="637"/>
      <c r="I8" s="637"/>
      <c r="J8" s="638" t="s">
        <v>13</v>
      </c>
    </row>
    <row r="9" spans="1:11">
      <c r="A9" s="942" t="s">
        <v>24</v>
      </c>
      <c r="B9" s="942" t="s">
        <v>25</v>
      </c>
      <c r="C9" s="942" t="s">
        <v>26</v>
      </c>
      <c r="D9" s="942" t="s">
        <v>27</v>
      </c>
      <c r="E9" s="942" t="s">
        <v>28</v>
      </c>
      <c r="F9" s="942" t="s">
        <v>29</v>
      </c>
      <c r="G9" s="944" t="s">
        <v>30</v>
      </c>
      <c r="H9" s="945"/>
      <c r="I9" s="946"/>
      <c r="J9" s="942" t="s">
        <v>1788</v>
      </c>
    </row>
    <row r="10" spans="1:11">
      <c r="A10" s="943"/>
      <c r="B10" s="943"/>
      <c r="C10" s="943"/>
      <c r="D10" s="943"/>
      <c r="E10" s="943"/>
      <c r="F10" s="943"/>
      <c r="G10" s="675">
        <v>2017</v>
      </c>
      <c r="H10" s="675">
        <v>2018</v>
      </c>
      <c r="I10" s="675">
        <v>2019</v>
      </c>
      <c r="J10" s="943"/>
    </row>
    <row r="11" spans="1:11">
      <c r="A11" s="640">
        <v>1</v>
      </c>
      <c r="B11" s="641">
        <v>2</v>
      </c>
      <c r="C11" s="641">
        <v>3</v>
      </c>
      <c r="D11" s="640">
        <v>4</v>
      </c>
      <c r="E11" s="641">
        <v>5</v>
      </c>
      <c r="F11" s="642" t="s">
        <v>32</v>
      </c>
      <c r="G11" s="642">
        <v>7</v>
      </c>
      <c r="H11" s="642">
        <v>8</v>
      </c>
      <c r="I11" s="642">
        <v>9</v>
      </c>
      <c r="J11" s="641">
        <v>10</v>
      </c>
    </row>
    <row r="12" spans="1:11" ht="31.5">
      <c r="A12" s="643" t="s">
        <v>247</v>
      </c>
      <c r="B12" s="667" t="s">
        <v>1789</v>
      </c>
      <c r="C12" s="645" t="s">
        <v>704</v>
      </c>
      <c r="D12" s="646">
        <v>3</v>
      </c>
      <c r="E12" s="647">
        <v>3835</v>
      </c>
      <c r="F12" s="648">
        <f>D12*E12</f>
        <v>11505</v>
      </c>
      <c r="G12" s="648">
        <v>0</v>
      </c>
      <c r="H12" s="145">
        <v>11505</v>
      </c>
      <c r="I12" s="648">
        <v>0</v>
      </c>
      <c r="J12" s="133">
        <v>1150</v>
      </c>
    </row>
    <row r="13" spans="1:11">
      <c r="A13" s="643" t="s">
        <v>281</v>
      </c>
      <c r="B13" s="667" t="s">
        <v>1790</v>
      </c>
      <c r="C13" s="647" t="s">
        <v>918</v>
      </c>
      <c r="D13" s="646">
        <v>3</v>
      </c>
      <c r="E13" s="647">
        <v>3000</v>
      </c>
      <c r="F13" s="648">
        <f t="shared" ref="F13" si="0">D13*E13</f>
        <v>9000</v>
      </c>
      <c r="G13" s="648"/>
      <c r="H13" s="145">
        <v>9000</v>
      </c>
      <c r="I13" s="648">
        <v>0</v>
      </c>
      <c r="J13" s="647">
        <v>2122</v>
      </c>
    </row>
    <row r="14" spans="1:11">
      <c r="A14" s="643" t="s">
        <v>283</v>
      </c>
      <c r="B14" s="644" t="s">
        <v>942</v>
      </c>
      <c r="C14" s="647" t="s">
        <v>1791</v>
      </c>
      <c r="D14" s="652">
        <v>12</v>
      </c>
      <c r="E14" s="652">
        <v>210</v>
      </c>
      <c r="F14" s="653">
        <f t="shared" ref="F14:F19" si="1">E14*D14</f>
        <v>2520</v>
      </c>
      <c r="G14" s="648"/>
      <c r="H14" s="420">
        <v>2520</v>
      </c>
      <c r="I14" s="648"/>
      <c r="J14" s="647">
        <v>2122</v>
      </c>
    </row>
    <row r="15" spans="1:11">
      <c r="A15" s="643" t="s">
        <v>286</v>
      </c>
      <c r="B15" s="644" t="s">
        <v>70</v>
      </c>
      <c r="C15" s="647"/>
      <c r="D15" s="646">
        <v>6</v>
      </c>
      <c r="E15" s="647">
        <v>60</v>
      </c>
      <c r="F15" s="653">
        <f t="shared" si="1"/>
        <v>360</v>
      </c>
      <c r="G15" s="648"/>
      <c r="H15" s="420">
        <v>360</v>
      </c>
      <c r="I15" s="648"/>
      <c r="J15" s="647">
        <v>2122</v>
      </c>
    </row>
    <row r="16" spans="1:11">
      <c r="A16" s="643" t="s">
        <v>288</v>
      </c>
      <c r="B16" s="644" t="s">
        <v>962</v>
      </c>
      <c r="C16" s="647" t="s">
        <v>1792</v>
      </c>
      <c r="D16" s="646">
        <v>1</v>
      </c>
      <c r="E16" s="647">
        <v>620</v>
      </c>
      <c r="F16" s="653">
        <f t="shared" si="1"/>
        <v>620</v>
      </c>
      <c r="G16" s="648"/>
      <c r="H16" s="420">
        <v>620</v>
      </c>
      <c r="I16" s="648"/>
      <c r="J16" s="647"/>
    </row>
    <row r="17" spans="1:10" ht="31.5">
      <c r="A17" s="643" t="s">
        <v>290</v>
      </c>
      <c r="B17" s="644" t="s">
        <v>1793</v>
      </c>
      <c r="C17" s="647" t="s">
        <v>1794</v>
      </c>
      <c r="D17" s="647">
        <v>1</v>
      </c>
      <c r="E17" s="647">
        <v>2462</v>
      </c>
      <c r="F17" s="653">
        <f t="shared" si="1"/>
        <v>2462</v>
      </c>
      <c r="G17" s="648"/>
      <c r="H17" s="420">
        <v>2462</v>
      </c>
      <c r="I17" s="648"/>
      <c r="J17" s="647"/>
    </row>
    <row r="18" spans="1:10">
      <c r="A18" s="668" t="s">
        <v>292</v>
      </c>
      <c r="B18" s="644" t="s">
        <v>962</v>
      </c>
      <c r="C18" s="647" t="s">
        <v>1795</v>
      </c>
      <c r="D18" s="647">
        <v>1</v>
      </c>
      <c r="E18" s="647">
        <v>1973</v>
      </c>
      <c r="F18" s="653">
        <f t="shared" si="1"/>
        <v>1973</v>
      </c>
      <c r="G18" s="648"/>
      <c r="H18" s="420">
        <v>1973</v>
      </c>
      <c r="I18" s="648"/>
      <c r="J18" s="647"/>
    </row>
    <row r="19" spans="1:10">
      <c r="A19" s="668" t="s">
        <v>294</v>
      </c>
      <c r="B19" s="669" t="s">
        <v>929</v>
      </c>
      <c r="C19" s="670"/>
      <c r="D19" s="671">
        <v>6</v>
      </c>
      <c r="E19" s="672">
        <v>180</v>
      </c>
      <c r="F19" s="673">
        <f t="shared" si="1"/>
        <v>1080</v>
      </c>
      <c r="G19" s="674"/>
      <c r="H19" s="420">
        <v>1080</v>
      </c>
      <c r="I19" s="648">
        <v>0</v>
      </c>
      <c r="J19" s="647">
        <v>2122</v>
      </c>
    </row>
    <row r="20" spans="1:10">
      <c r="A20" s="676"/>
      <c r="B20" s="940" t="s">
        <v>41</v>
      </c>
      <c r="C20" s="940"/>
      <c r="D20" s="940"/>
      <c r="E20" s="940"/>
      <c r="F20" s="677">
        <f>SUM(F12:F19)</f>
        <v>29520</v>
      </c>
      <c r="G20" s="677">
        <f>SUM(G12:G19)</f>
        <v>0</v>
      </c>
      <c r="H20" s="677">
        <f>SUM(H12:H19)</f>
        <v>29520</v>
      </c>
      <c r="I20" s="677">
        <f>SUM(I12:I19)</f>
        <v>0</v>
      </c>
      <c r="J20" s="676"/>
    </row>
  </sheetData>
  <mergeCells count="17">
    <mergeCell ref="A3:B3"/>
    <mergeCell ref="C3:E3"/>
    <mergeCell ref="A4:B4"/>
    <mergeCell ref="C4:E4"/>
    <mergeCell ref="A5:B5"/>
    <mergeCell ref="C5:E5"/>
    <mergeCell ref="B20:E20"/>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90" orientation="landscape" r:id="rId1"/>
</worksheet>
</file>

<file path=xl/worksheets/sheet71.xml><?xml version="1.0" encoding="utf-8"?>
<worksheet xmlns="http://schemas.openxmlformats.org/spreadsheetml/2006/main" xmlns:r="http://schemas.openxmlformats.org/officeDocument/2006/relationships">
  <sheetPr>
    <pageSetUpPr fitToPage="1"/>
  </sheetPr>
  <dimension ref="A1:J24"/>
  <sheetViews>
    <sheetView topLeftCell="A10" workbookViewId="0">
      <selection activeCell="K7" sqref="K7"/>
    </sheetView>
  </sheetViews>
  <sheetFormatPr defaultRowHeight="15.75"/>
  <cols>
    <col min="1" max="1" width="5" style="311" customWidth="1"/>
    <col min="2" max="2" width="46.5703125" style="311" customWidth="1"/>
    <col min="3" max="3" width="12.85546875" style="311" customWidth="1"/>
    <col min="4" max="4" width="10" style="311" customWidth="1"/>
    <col min="5" max="5" width="15.140625" style="311" customWidth="1"/>
    <col min="6" max="6" width="13.7109375" style="311" customWidth="1"/>
    <col min="7" max="7" width="8.42578125" style="311" bestFit="1" customWidth="1"/>
    <col min="8" max="8" width="9.5703125" style="311" bestFit="1" customWidth="1"/>
    <col min="9" max="9" width="8.42578125" style="311" bestFit="1" customWidth="1"/>
    <col min="10" max="10" width="32.7109375" style="311" customWidth="1"/>
    <col min="11" max="16384" width="9.140625" style="1"/>
  </cols>
  <sheetData>
    <row r="1" spans="1:10">
      <c r="I1" s="1"/>
      <c r="J1" s="212" t="s">
        <v>1376</v>
      </c>
    </row>
    <row r="2" spans="1:10">
      <c r="A2" s="791" t="s">
        <v>18</v>
      </c>
      <c r="B2" s="791"/>
      <c r="C2" s="812" t="s">
        <v>1200</v>
      </c>
      <c r="D2" s="812"/>
      <c r="E2" s="812"/>
      <c r="F2" s="378"/>
      <c r="G2" s="378"/>
      <c r="H2" s="378"/>
      <c r="I2" s="378"/>
    </row>
    <row r="3" spans="1:10">
      <c r="A3" s="789" t="s">
        <v>20</v>
      </c>
      <c r="B3" s="790"/>
      <c r="C3" s="812" t="s">
        <v>9</v>
      </c>
      <c r="D3" s="812"/>
      <c r="E3" s="812"/>
      <c r="F3" s="378"/>
      <c r="G3" s="378"/>
      <c r="H3" s="378"/>
      <c r="I3" s="377"/>
    </row>
    <row r="4" spans="1:10">
      <c r="A4" s="791" t="s">
        <v>21</v>
      </c>
      <c r="B4" s="791"/>
      <c r="C4" s="812" t="s">
        <v>878</v>
      </c>
      <c r="D4" s="812"/>
      <c r="E4" s="812"/>
      <c r="F4" s="378"/>
      <c r="G4" s="378"/>
      <c r="H4" s="378"/>
      <c r="I4" s="378"/>
    </row>
    <row r="5" spans="1:10">
      <c r="A5" s="794"/>
      <c r="B5" s="794"/>
      <c r="C5" s="794"/>
      <c r="D5" s="794"/>
      <c r="E5" s="794"/>
      <c r="F5" s="794"/>
      <c r="G5" s="794"/>
      <c r="H5" s="794"/>
      <c r="I5" s="794"/>
    </row>
    <row r="6" spans="1:10">
      <c r="A6" s="949" t="s">
        <v>1796</v>
      </c>
      <c r="B6" s="795"/>
      <c r="C6" s="795"/>
      <c r="D6" s="795"/>
      <c r="E6" s="795"/>
      <c r="F6" s="795"/>
      <c r="G6" s="795"/>
      <c r="H6" s="795"/>
      <c r="I6" s="795"/>
    </row>
    <row r="7" spans="1:10">
      <c r="A7" s="630"/>
      <c r="B7" s="630"/>
      <c r="C7" s="630"/>
      <c r="D7" s="630"/>
      <c r="E7" s="630"/>
      <c r="F7" s="630"/>
      <c r="G7" s="630"/>
      <c r="H7" s="630"/>
      <c r="I7" s="657" t="s">
        <v>13</v>
      </c>
    </row>
    <row r="8" spans="1:10">
      <c r="A8" s="796" t="s">
        <v>24</v>
      </c>
      <c r="B8" s="796" t="s">
        <v>25</v>
      </c>
      <c r="C8" s="796" t="s">
        <v>26</v>
      </c>
      <c r="D8" s="796" t="s">
        <v>27</v>
      </c>
      <c r="E8" s="796" t="s">
        <v>28</v>
      </c>
      <c r="F8" s="796" t="s">
        <v>29</v>
      </c>
      <c r="G8" s="798" t="s">
        <v>30</v>
      </c>
      <c r="H8" s="799"/>
      <c r="I8" s="796" t="s">
        <v>1455</v>
      </c>
      <c r="J8" s="796" t="s">
        <v>1455</v>
      </c>
    </row>
    <row r="9" spans="1:10">
      <c r="A9" s="797"/>
      <c r="B9" s="797"/>
      <c r="C9" s="797"/>
      <c r="D9" s="797"/>
      <c r="E9" s="797"/>
      <c r="F9" s="797"/>
      <c r="G9" s="573">
        <v>2017</v>
      </c>
      <c r="H9" s="573">
        <v>2018</v>
      </c>
      <c r="I9" s="797"/>
      <c r="J9" s="797"/>
    </row>
    <row r="10" spans="1:10">
      <c r="A10" s="25">
        <v>1</v>
      </c>
      <c r="B10" s="25">
        <v>2</v>
      </c>
      <c r="C10" s="25">
        <v>3</v>
      </c>
      <c r="D10" s="25">
        <v>4</v>
      </c>
      <c r="E10" s="25">
        <v>5</v>
      </c>
      <c r="F10" s="151" t="s">
        <v>32</v>
      </c>
      <c r="G10" s="151">
        <v>7</v>
      </c>
      <c r="H10" s="151">
        <v>8</v>
      </c>
      <c r="I10" s="25">
        <v>10</v>
      </c>
      <c r="J10" s="25">
        <v>10</v>
      </c>
    </row>
    <row r="11" spans="1:10" ht="31.5">
      <c r="A11" s="238">
        <v>1</v>
      </c>
      <c r="B11" s="125" t="s">
        <v>1797</v>
      </c>
      <c r="C11" s="125" t="s">
        <v>1798</v>
      </c>
      <c r="D11" s="125">
        <v>1</v>
      </c>
      <c r="E11" s="678">
        <v>19000</v>
      </c>
      <c r="F11" s="125">
        <f t="shared" ref="F11:F23" si="0">D11*E11</f>
        <v>19000</v>
      </c>
      <c r="G11" s="125">
        <v>11000</v>
      </c>
      <c r="H11" s="125">
        <v>8000</v>
      </c>
      <c r="I11" s="125">
        <v>1000</v>
      </c>
      <c r="J11" s="125">
        <v>1000</v>
      </c>
    </row>
    <row r="12" spans="1:10" ht="31.5">
      <c r="A12" s="238">
        <f>A11+1</f>
        <v>2</v>
      </c>
      <c r="B12" s="125" t="s">
        <v>1799</v>
      </c>
      <c r="C12" s="125" t="s">
        <v>1798</v>
      </c>
      <c r="D12" s="125">
        <v>1</v>
      </c>
      <c r="E12" s="678">
        <v>5000</v>
      </c>
      <c r="F12" s="125">
        <f t="shared" si="0"/>
        <v>5000</v>
      </c>
      <c r="G12" s="125"/>
      <c r="H12" s="125">
        <v>5000</v>
      </c>
      <c r="I12" s="125">
        <v>1000</v>
      </c>
      <c r="J12" s="125">
        <v>1000</v>
      </c>
    </row>
    <row r="13" spans="1:10" ht="47.25">
      <c r="A13" s="238">
        <f t="shared" ref="A13:A23" si="1">A12+1</f>
        <v>3</v>
      </c>
      <c r="B13" s="125" t="s">
        <v>1800</v>
      </c>
      <c r="C13" s="125" t="s">
        <v>1801</v>
      </c>
      <c r="D13" s="125">
        <v>1</v>
      </c>
      <c r="E13" s="678">
        <v>4900</v>
      </c>
      <c r="F13" s="125">
        <f t="shared" si="0"/>
        <v>4900</v>
      </c>
      <c r="G13" s="125">
        <v>4900</v>
      </c>
      <c r="H13" s="125"/>
      <c r="I13" s="125">
        <v>2000</v>
      </c>
      <c r="J13" s="125">
        <v>2000</v>
      </c>
    </row>
    <row r="14" spans="1:10" ht="31.5">
      <c r="A14" s="238">
        <f t="shared" si="1"/>
        <v>4</v>
      </c>
      <c r="B14" s="125" t="s">
        <v>1201</v>
      </c>
      <c r="C14" s="125" t="s">
        <v>1802</v>
      </c>
      <c r="D14" s="125">
        <v>1</v>
      </c>
      <c r="E14" s="678">
        <v>3300</v>
      </c>
      <c r="F14" s="125">
        <f t="shared" si="0"/>
        <v>3300</v>
      </c>
      <c r="G14" s="125"/>
      <c r="H14" s="125">
        <v>3300</v>
      </c>
      <c r="I14" s="125">
        <v>2000</v>
      </c>
      <c r="J14" s="125">
        <v>2000</v>
      </c>
    </row>
    <row r="15" spans="1:10" ht="31.5">
      <c r="A15" s="238">
        <f t="shared" si="1"/>
        <v>5</v>
      </c>
      <c r="B15" s="125" t="s">
        <v>1803</v>
      </c>
      <c r="C15" s="125" t="s">
        <v>1801</v>
      </c>
      <c r="D15" s="125">
        <v>1</v>
      </c>
      <c r="E15" s="678">
        <v>22500</v>
      </c>
      <c r="F15" s="125">
        <f t="shared" si="0"/>
        <v>22500</v>
      </c>
      <c r="G15" s="125"/>
      <c r="H15" s="125">
        <v>22500</v>
      </c>
      <c r="I15" s="125">
        <v>2000</v>
      </c>
      <c r="J15" s="125">
        <v>2000</v>
      </c>
    </row>
    <row r="16" spans="1:10" ht="47.25">
      <c r="A16" s="238">
        <f t="shared" si="1"/>
        <v>6</v>
      </c>
      <c r="B16" s="125" t="s">
        <v>1804</v>
      </c>
      <c r="C16" s="125" t="s">
        <v>1801</v>
      </c>
      <c r="D16" s="125">
        <v>1</v>
      </c>
      <c r="E16" s="678">
        <v>71720</v>
      </c>
      <c r="F16" s="125">
        <f t="shared" si="0"/>
        <v>71720</v>
      </c>
      <c r="G16" s="125"/>
      <c r="H16" s="125">
        <v>71720</v>
      </c>
      <c r="I16" s="125">
        <v>2000</v>
      </c>
      <c r="J16" s="125">
        <v>2000</v>
      </c>
    </row>
    <row r="17" spans="1:10" ht="94.5">
      <c r="A17" s="238">
        <f t="shared" si="1"/>
        <v>7</v>
      </c>
      <c r="B17" s="125" t="s">
        <v>1805</v>
      </c>
      <c r="C17" s="125" t="s">
        <v>1806</v>
      </c>
      <c r="D17" s="125">
        <v>20</v>
      </c>
      <c r="E17" s="678">
        <v>1500</v>
      </c>
      <c r="F17" s="125">
        <f t="shared" si="0"/>
        <v>30000</v>
      </c>
      <c r="G17" s="125"/>
      <c r="H17" s="125">
        <v>30000</v>
      </c>
      <c r="I17" s="125">
        <v>2000</v>
      </c>
      <c r="J17" s="125">
        <v>2000</v>
      </c>
    </row>
    <row r="18" spans="1:10">
      <c r="A18" s="238">
        <f t="shared" si="1"/>
        <v>8</v>
      </c>
      <c r="B18" s="125" t="s">
        <v>1807</v>
      </c>
      <c r="C18" s="125" t="s">
        <v>876</v>
      </c>
      <c r="D18" s="125">
        <v>4</v>
      </c>
      <c r="E18" s="678">
        <v>270</v>
      </c>
      <c r="F18" s="125">
        <f t="shared" si="0"/>
        <v>1080</v>
      </c>
      <c r="G18" s="125"/>
      <c r="H18" s="125">
        <v>1080</v>
      </c>
      <c r="I18" s="125">
        <v>1000</v>
      </c>
      <c r="J18" s="125">
        <v>1000</v>
      </c>
    </row>
    <row r="19" spans="1:10" ht="31.5">
      <c r="A19" s="238">
        <f t="shared" si="1"/>
        <v>9</v>
      </c>
      <c r="B19" s="125" t="s">
        <v>1808</v>
      </c>
      <c r="C19" s="125" t="s">
        <v>1809</v>
      </c>
      <c r="D19" s="125">
        <v>1</v>
      </c>
      <c r="E19" s="678">
        <v>3500</v>
      </c>
      <c r="F19" s="125">
        <f t="shared" si="0"/>
        <v>3500</v>
      </c>
      <c r="G19" s="125"/>
      <c r="H19" s="125">
        <v>3500</v>
      </c>
      <c r="I19" s="125">
        <v>1000</v>
      </c>
      <c r="J19" s="125">
        <v>1000</v>
      </c>
    </row>
    <row r="20" spans="1:10" ht="47.25">
      <c r="A20" s="238">
        <f t="shared" si="1"/>
        <v>10</v>
      </c>
      <c r="B20" s="125" t="s">
        <v>1810</v>
      </c>
      <c r="C20" s="125" t="s">
        <v>1801</v>
      </c>
      <c r="D20" s="125">
        <v>1</v>
      </c>
      <c r="E20" s="678">
        <v>7500</v>
      </c>
      <c r="F20" s="125">
        <f t="shared" si="0"/>
        <v>7500</v>
      </c>
      <c r="G20" s="125"/>
      <c r="H20" s="125">
        <v>7500</v>
      </c>
      <c r="I20" s="125">
        <v>2000</v>
      </c>
      <c r="J20" s="125">
        <v>2000</v>
      </c>
    </row>
    <row r="21" spans="1:10" ht="31.5">
      <c r="A21" s="238">
        <f t="shared" si="1"/>
        <v>11</v>
      </c>
      <c r="B21" s="125" t="s">
        <v>1811</v>
      </c>
      <c r="C21" s="125" t="s">
        <v>1798</v>
      </c>
      <c r="D21" s="125">
        <v>1</v>
      </c>
      <c r="E21" s="678">
        <v>5000</v>
      </c>
      <c r="F21" s="125">
        <f t="shared" si="0"/>
        <v>5000</v>
      </c>
      <c r="G21" s="125"/>
      <c r="H21" s="125">
        <v>5000</v>
      </c>
      <c r="I21" s="125">
        <v>1000</v>
      </c>
      <c r="J21" s="125">
        <v>1000</v>
      </c>
    </row>
    <row r="22" spans="1:10" ht="47.25">
      <c r="A22" s="238">
        <f t="shared" si="1"/>
        <v>12</v>
      </c>
      <c r="B22" s="125" t="s">
        <v>1812</v>
      </c>
      <c r="C22" s="125" t="s">
        <v>1813</v>
      </c>
      <c r="D22" s="125">
        <v>50</v>
      </c>
      <c r="E22" s="678">
        <v>140</v>
      </c>
      <c r="F22" s="125">
        <f t="shared" si="0"/>
        <v>7000</v>
      </c>
      <c r="G22" s="125"/>
      <c r="H22" s="125">
        <v>7000</v>
      </c>
      <c r="I22" s="125">
        <v>2000</v>
      </c>
      <c r="J22" s="125">
        <v>2000</v>
      </c>
    </row>
    <row r="23" spans="1:10" ht="47.25">
      <c r="A23" s="238">
        <f t="shared" si="1"/>
        <v>13</v>
      </c>
      <c r="B23" s="125" t="s">
        <v>1814</v>
      </c>
      <c r="C23" s="125" t="s">
        <v>1801</v>
      </c>
      <c r="D23" s="125">
        <v>1</v>
      </c>
      <c r="E23" s="678">
        <v>6000</v>
      </c>
      <c r="F23" s="125">
        <f t="shared" si="0"/>
        <v>6000</v>
      </c>
      <c r="G23" s="125"/>
      <c r="H23" s="125">
        <v>6000</v>
      </c>
      <c r="I23" s="125">
        <v>2000</v>
      </c>
      <c r="J23" s="125">
        <v>2000</v>
      </c>
    </row>
    <row r="24" spans="1:10">
      <c r="A24" s="950" t="s">
        <v>41</v>
      </c>
      <c r="B24" s="951"/>
      <c r="C24" s="951"/>
      <c r="D24" s="951"/>
      <c r="E24" s="952"/>
      <c r="F24" s="679">
        <f>SUM(F11:F23)</f>
        <v>186500</v>
      </c>
      <c r="G24" s="679">
        <f>SUM(G11:G23)</f>
        <v>15900</v>
      </c>
      <c r="H24" s="679">
        <f>SUM(H11:H23)</f>
        <v>170600</v>
      </c>
      <c r="I24" s="381"/>
      <c r="J24" s="381"/>
    </row>
  </sheetData>
  <mergeCells count="18">
    <mergeCell ref="A2:B2"/>
    <mergeCell ref="C2:E2"/>
    <mergeCell ref="A3:B3"/>
    <mergeCell ref="C3:E3"/>
    <mergeCell ref="A24:E24"/>
    <mergeCell ref="J8:J9"/>
    <mergeCell ref="A4:B4"/>
    <mergeCell ref="C4:E4"/>
    <mergeCell ref="A6:I6"/>
    <mergeCell ref="A8:A9"/>
    <mergeCell ref="B8:B9"/>
    <mergeCell ref="C8:C9"/>
    <mergeCell ref="D8:D9"/>
    <mergeCell ref="E8:E9"/>
    <mergeCell ref="F8:F9"/>
    <mergeCell ref="G8:H8"/>
    <mergeCell ref="I8:I9"/>
    <mergeCell ref="A5:I5"/>
  </mergeCells>
  <pageMargins left="0.70866141732283472" right="0.70866141732283472" top="0.74803149606299213" bottom="0.74803149606299213" header="0.31496062992125984" footer="0.31496062992125984"/>
  <pageSetup paperSize="9" scale="70" orientation="landscape" r:id="rId1"/>
</worksheet>
</file>

<file path=xl/worksheets/sheet72.xml><?xml version="1.0" encoding="utf-8"?>
<worksheet xmlns="http://schemas.openxmlformats.org/spreadsheetml/2006/main" xmlns:r="http://schemas.openxmlformats.org/officeDocument/2006/relationships">
  <sheetPr>
    <pageSetUpPr fitToPage="1"/>
  </sheetPr>
  <dimension ref="A1:J17"/>
  <sheetViews>
    <sheetView workbookViewId="0">
      <selection activeCell="G26" sqref="G26"/>
    </sheetView>
  </sheetViews>
  <sheetFormatPr defaultColWidth="10.140625" defaultRowHeight="15.75"/>
  <cols>
    <col min="1" max="1" width="5" style="1" customWidth="1"/>
    <col min="2" max="2" width="29.85546875" style="1" customWidth="1"/>
    <col min="3" max="3" width="12.7109375" style="1" customWidth="1"/>
    <col min="4" max="4" width="9.5703125" style="1" customWidth="1"/>
    <col min="5" max="5" width="15" style="1" customWidth="1"/>
    <col min="6" max="6" width="14.85546875" style="1" customWidth="1"/>
    <col min="7" max="8" width="9" style="1" bestFit="1" customWidth="1"/>
    <col min="9" max="9" width="21.7109375" style="1" customWidth="1"/>
    <col min="10" max="10" width="47" style="1" customWidth="1"/>
    <col min="11" max="16384" width="10.140625" style="1"/>
  </cols>
  <sheetData>
    <row r="1" spans="1:10">
      <c r="J1" s="212" t="s">
        <v>1374</v>
      </c>
    </row>
    <row r="2" spans="1:10">
      <c r="A2" s="791" t="s">
        <v>18</v>
      </c>
      <c r="B2" s="791"/>
      <c r="C2" s="812" t="s">
        <v>9</v>
      </c>
      <c r="D2" s="812"/>
      <c r="E2" s="812"/>
      <c r="F2" s="213"/>
      <c r="G2" s="213"/>
      <c r="H2" s="213"/>
      <c r="I2" s="213"/>
      <c r="J2" s="213"/>
    </row>
    <row r="3" spans="1:10">
      <c r="A3" s="789" t="s">
        <v>20</v>
      </c>
      <c r="B3" s="790"/>
      <c r="C3" s="812" t="s">
        <v>9</v>
      </c>
      <c r="D3" s="812"/>
      <c r="E3" s="812"/>
      <c r="F3" s="213"/>
      <c r="G3" s="213"/>
      <c r="H3" s="213"/>
      <c r="I3" s="213"/>
      <c r="J3" s="209"/>
    </row>
    <row r="4" spans="1:10">
      <c r="A4" s="791" t="s">
        <v>21</v>
      </c>
      <c r="B4" s="791"/>
      <c r="C4" s="813" t="s">
        <v>905</v>
      </c>
      <c r="D4" s="813"/>
      <c r="E4" s="813"/>
      <c r="F4" s="213"/>
      <c r="G4" s="213"/>
      <c r="H4" s="213"/>
      <c r="I4" s="213"/>
      <c r="J4" s="213"/>
    </row>
    <row r="5" spans="1:10">
      <c r="A5" s="954" t="s">
        <v>1815</v>
      </c>
      <c r="B5" s="954"/>
      <c r="C5" s="954"/>
      <c r="D5" s="954"/>
      <c r="E5" s="954"/>
      <c r="F5" s="954"/>
      <c r="G5" s="954"/>
      <c r="H5" s="954"/>
      <c r="I5" s="954"/>
      <c r="J5" s="954"/>
    </row>
    <row r="6" spans="1:10">
      <c r="A6" s="795" t="s">
        <v>23</v>
      </c>
      <c r="B6" s="795"/>
      <c r="C6" s="795"/>
      <c r="D6" s="795"/>
      <c r="E6" s="795"/>
      <c r="F6" s="795"/>
      <c r="G6" s="795"/>
      <c r="H6" s="795"/>
      <c r="I6" s="795"/>
      <c r="J6" s="795"/>
    </row>
    <row r="7" spans="1:10">
      <c r="A7" s="630"/>
      <c r="B7" s="630"/>
      <c r="C7" s="630"/>
      <c r="D7" s="630"/>
      <c r="E7" s="630"/>
      <c r="F7" s="630"/>
      <c r="G7" s="630"/>
      <c r="H7" s="630"/>
      <c r="I7" s="630"/>
      <c r="J7" s="657" t="s">
        <v>13</v>
      </c>
    </row>
    <row r="8" spans="1:10">
      <c r="A8" s="796" t="s">
        <v>24</v>
      </c>
      <c r="B8" s="796" t="s">
        <v>25</v>
      </c>
      <c r="C8" s="796" t="s">
        <v>26</v>
      </c>
      <c r="D8" s="810" t="s">
        <v>27</v>
      </c>
      <c r="E8" s="796" t="s">
        <v>28</v>
      </c>
      <c r="F8" s="796" t="s">
        <v>29</v>
      </c>
      <c r="G8" s="798" t="s">
        <v>30</v>
      </c>
      <c r="H8" s="799"/>
      <c r="I8" s="800"/>
      <c r="J8" s="796" t="s">
        <v>1456</v>
      </c>
    </row>
    <row r="9" spans="1:10">
      <c r="A9" s="797"/>
      <c r="B9" s="797"/>
      <c r="C9" s="797"/>
      <c r="D9" s="811"/>
      <c r="E9" s="797"/>
      <c r="F9" s="797"/>
      <c r="G9" s="573">
        <v>2017</v>
      </c>
      <c r="H9" s="573">
        <v>2018</v>
      </c>
      <c r="I9" s="573">
        <v>2019</v>
      </c>
      <c r="J9" s="797"/>
    </row>
    <row r="10" spans="1:10">
      <c r="A10" s="17">
        <v>1</v>
      </c>
      <c r="B10" s="25">
        <v>2</v>
      </c>
      <c r="C10" s="25">
        <v>3</v>
      </c>
      <c r="D10" s="17">
        <v>4</v>
      </c>
      <c r="E10" s="25">
        <v>5</v>
      </c>
      <c r="F10" s="151" t="s">
        <v>32</v>
      </c>
      <c r="G10" s="151">
        <v>7</v>
      </c>
      <c r="H10" s="151">
        <v>8</v>
      </c>
      <c r="I10" s="151">
        <v>9</v>
      </c>
      <c r="J10" s="25">
        <v>10</v>
      </c>
    </row>
    <row r="11" spans="1:10" ht="47.25">
      <c r="A11" s="680">
        <f>1+A10</f>
        <v>2</v>
      </c>
      <c r="B11" s="146" t="s">
        <v>1816</v>
      </c>
      <c r="C11" s="238" t="s">
        <v>187</v>
      </c>
      <c r="D11" s="238">
        <v>2</v>
      </c>
      <c r="E11" s="238">
        <v>3207</v>
      </c>
      <c r="F11" s="681">
        <f>D11*E11</f>
        <v>6414</v>
      </c>
      <c r="G11" s="681">
        <v>6414</v>
      </c>
      <c r="H11" s="681"/>
      <c r="I11" s="256"/>
      <c r="J11" s="223">
        <v>2000</v>
      </c>
    </row>
    <row r="12" spans="1:10" ht="31.5">
      <c r="A12" s="680">
        <f t="shared" ref="A12:A16" si="0">1+A11</f>
        <v>3</v>
      </c>
      <c r="B12" s="146" t="s">
        <v>1817</v>
      </c>
      <c r="C12" s="238" t="s">
        <v>1818</v>
      </c>
      <c r="D12" s="238">
        <v>1</v>
      </c>
      <c r="E12" s="682">
        <v>21396</v>
      </c>
      <c r="F12" s="681">
        <f>D12*E12</f>
        <v>21396</v>
      </c>
      <c r="G12" s="681">
        <f t="shared" ref="G12" si="1">F12</f>
        <v>21396</v>
      </c>
      <c r="H12" s="681"/>
      <c r="I12" s="256"/>
      <c r="J12" s="223">
        <v>2000</v>
      </c>
    </row>
    <row r="13" spans="1:10" ht="47.25">
      <c r="A13" s="680">
        <f t="shared" si="0"/>
        <v>4</v>
      </c>
      <c r="B13" s="146" t="s">
        <v>1819</v>
      </c>
      <c r="C13" s="238" t="s">
        <v>1820</v>
      </c>
      <c r="D13" s="238">
        <v>1</v>
      </c>
      <c r="E13" s="238">
        <v>690</v>
      </c>
      <c r="F13" s="681">
        <f>D13*E13</f>
        <v>690</v>
      </c>
      <c r="G13" s="681">
        <v>690</v>
      </c>
      <c r="H13" s="681"/>
      <c r="I13" s="256"/>
      <c r="J13" s="223">
        <v>1000</v>
      </c>
    </row>
    <row r="14" spans="1:10" ht="47.25">
      <c r="A14" s="680">
        <f t="shared" si="0"/>
        <v>5</v>
      </c>
      <c r="B14" s="146" t="s">
        <v>1821</v>
      </c>
      <c r="C14" s="238" t="s">
        <v>1822</v>
      </c>
      <c r="D14" s="238">
        <v>1</v>
      </c>
      <c r="E14" s="238">
        <v>1500</v>
      </c>
      <c r="F14" s="681">
        <f>D14*E14</f>
        <v>1500</v>
      </c>
      <c r="G14" s="681">
        <v>1500</v>
      </c>
      <c r="H14" s="681"/>
      <c r="I14" s="256"/>
      <c r="J14" s="223">
        <v>1000</v>
      </c>
    </row>
    <row r="15" spans="1:10" ht="47.25">
      <c r="A15" s="680">
        <f t="shared" si="0"/>
        <v>6</v>
      </c>
      <c r="B15" s="683" t="s">
        <v>1823</v>
      </c>
      <c r="C15" s="238" t="s">
        <v>187</v>
      </c>
      <c r="D15" s="238">
        <v>1</v>
      </c>
      <c r="E15" s="238">
        <v>1920</v>
      </c>
      <c r="F15" s="681">
        <f t="shared" ref="F15:F16" si="2">D15*E15</f>
        <v>1920</v>
      </c>
      <c r="G15" s="681"/>
      <c r="H15" s="681">
        <f>F15</f>
        <v>1920</v>
      </c>
      <c r="I15" s="256"/>
      <c r="J15" s="223">
        <v>2000</v>
      </c>
    </row>
    <row r="16" spans="1:10" ht="47.25">
      <c r="A16" s="680">
        <f t="shared" si="0"/>
        <v>7</v>
      </c>
      <c r="B16" s="683" t="s">
        <v>1824</v>
      </c>
      <c r="C16" s="238" t="s">
        <v>1825</v>
      </c>
      <c r="D16" s="238">
        <v>1</v>
      </c>
      <c r="E16" s="238">
        <v>31380</v>
      </c>
      <c r="F16" s="681">
        <f t="shared" si="2"/>
        <v>31380</v>
      </c>
      <c r="G16" s="681"/>
      <c r="H16" s="681">
        <v>37380</v>
      </c>
      <c r="I16" s="256"/>
      <c r="J16" s="223">
        <v>2000</v>
      </c>
    </row>
    <row r="17" spans="1:10">
      <c r="A17" s="493"/>
      <c r="B17" s="953" t="s">
        <v>41</v>
      </c>
      <c r="C17" s="953"/>
      <c r="D17" s="953"/>
      <c r="E17" s="953"/>
      <c r="F17" s="684">
        <f>SUM(G17:H17)</f>
        <v>69300</v>
      </c>
      <c r="G17" s="684">
        <f>SUM(G11:G16)</f>
        <v>30000</v>
      </c>
      <c r="H17" s="684">
        <f>SUM(H15:H16)</f>
        <v>39300</v>
      </c>
      <c r="I17" s="685"/>
      <c r="J17" s="618"/>
    </row>
  </sheetData>
  <mergeCells count="17">
    <mergeCell ref="A2:B2"/>
    <mergeCell ref="C2:E2"/>
    <mergeCell ref="A3:B3"/>
    <mergeCell ref="C3:E3"/>
    <mergeCell ref="A4:B4"/>
    <mergeCell ref="C4:E4"/>
    <mergeCell ref="B17:E1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5" orientation="landscape" r:id="rId1"/>
</worksheet>
</file>

<file path=xl/worksheets/sheet73.xml><?xml version="1.0" encoding="utf-8"?>
<worksheet xmlns="http://schemas.openxmlformats.org/spreadsheetml/2006/main" xmlns:r="http://schemas.openxmlformats.org/officeDocument/2006/relationships">
  <sheetPr>
    <pageSetUpPr fitToPage="1"/>
  </sheetPr>
  <dimension ref="A1:J16"/>
  <sheetViews>
    <sheetView workbookViewId="0">
      <selection activeCell="I11" sqref="I11"/>
    </sheetView>
  </sheetViews>
  <sheetFormatPr defaultRowHeight="15.75"/>
  <cols>
    <col min="1" max="1" width="5" style="1" customWidth="1"/>
    <col min="2" max="2" width="52.140625" style="1" customWidth="1"/>
    <col min="3" max="3" width="13.28515625" style="1" customWidth="1"/>
    <col min="4" max="4" width="10" style="1" customWidth="1"/>
    <col min="5" max="5" width="15.140625" style="1" customWidth="1"/>
    <col min="6" max="6" width="12.85546875" style="1" customWidth="1"/>
    <col min="7" max="7" width="8.7109375" style="1" bestFit="1" customWidth="1"/>
    <col min="8" max="8" width="9" style="1" bestFit="1" customWidth="1"/>
    <col min="9" max="9" width="8.7109375" style="1" bestFit="1" customWidth="1"/>
    <col min="10" max="10" width="27" style="1" customWidth="1"/>
    <col min="11" max="11" width="18.7109375" style="1" customWidth="1"/>
    <col min="12" max="16384" width="9.140625" style="1"/>
  </cols>
  <sheetData>
    <row r="1" spans="1:10">
      <c r="J1" s="212" t="s">
        <v>1372</v>
      </c>
    </row>
    <row r="2" spans="1:10">
      <c r="A2" s="791" t="s">
        <v>18</v>
      </c>
      <c r="B2" s="791"/>
      <c r="C2" s="812" t="s">
        <v>8</v>
      </c>
      <c r="D2" s="812"/>
      <c r="E2" s="812"/>
      <c r="F2" s="213"/>
      <c r="G2" s="213"/>
      <c r="H2" s="213"/>
      <c r="I2" s="213"/>
      <c r="J2" s="213"/>
    </row>
    <row r="3" spans="1:10">
      <c r="A3" s="789" t="s">
        <v>20</v>
      </c>
      <c r="B3" s="790"/>
      <c r="C3" s="812" t="s">
        <v>8</v>
      </c>
      <c r="D3" s="812"/>
      <c r="E3" s="812"/>
      <c r="F3" s="213"/>
      <c r="G3" s="213"/>
      <c r="H3" s="213"/>
      <c r="I3" s="213"/>
      <c r="J3" s="209"/>
    </row>
    <row r="4" spans="1:10">
      <c r="A4" s="791" t="s">
        <v>21</v>
      </c>
      <c r="B4" s="791"/>
      <c r="C4" s="813" t="s">
        <v>12</v>
      </c>
      <c r="D4" s="813"/>
      <c r="E4" s="813"/>
      <c r="F4" s="213"/>
      <c r="G4" s="213"/>
      <c r="H4" s="213"/>
      <c r="I4" s="213"/>
      <c r="J4" s="213"/>
    </row>
    <row r="5" spans="1:10" ht="30.75" customHeight="1">
      <c r="A5" s="794" t="s">
        <v>1886</v>
      </c>
      <c r="B5" s="794"/>
      <c r="C5" s="794"/>
      <c r="D5" s="794"/>
      <c r="E5" s="794"/>
      <c r="F5" s="794"/>
      <c r="G5" s="794"/>
      <c r="H5" s="794"/>
      <c r="I5" s="794"/>
      <c r="J5" s="794"/>
    </row>
    <row r="6" spans="1:10">
      <c r="A6" s="795" t="s">
        <v>23</v>
      </c>
      <c r="B6" s="795"/>
      <c r="C6" s="795"/>
      <c r="D6" s="795"/>
      <c r="E6" s="795"/>
      <c r="F6" s="795"/>
      <c r="G6" s="795"/>
      <c r="H6" s="795"/>
      <c r="I6" s="795"/>
      <c r="J6" s="795"/>
    </row>
    <row r="7" spans="1:10">
      <c r="A7" s="630"/>
      <c r="B7" s="630"/>
      <c r="C7" s="630"/>
      <c r="D7" s="630"/>
      <c r="E7" s="630"/>
      <c r="F7" s="630"/>
      <c r="G7" s="630"/>
      <c r="H7" s="630"/>
      <c r="I7" s="630"/>
      <c r="J7" s="657" t="s">
        <v>13</v>
      </c>
    </row>
    <row r="8" spans="1:10" ht="47.25">
      <c r="A8" s="573" t="s">
        <v>24</v>
      </c>
      <c r="B8" s="573" t="s">
        <v>25</v>
      </c>
      <c r="C8" s="573" t="s">
        <v>26</v>
      </c>
      <c r="D8" s="573" t="s">
        <v>27</v>
      </c>
      <c r="E8" s="573" t="s">
        <v>28</v>
      </c>
      <c r="F8" s="569" t="s">
        <v>29</v>
      </c>
      <c r="G8" s="798" t="s">
        <v>30</v>
      </c>
      <c r="H8" s="799"/>
      <c r="I8" s="800"/>
      <c r="J8" s="573" t="s">
        <v>1375</v>
      </c>
    </row>
    <row r="9" spans="1:10">
      <c r="A9" s="17">
        <v>1</v>
      </c>
      <c r="B9" s="25">
        <v>2</v>
      </c>
      <c r="C9" s="25">
        <v>3</v>
      </c>
      <c r="D9" s="17">
        <v>4</v>
      </c>
      <c r="E9" s="25">
        <v>5</v>
      </c>
      <c r="F9" s="151" t="s">
        <v>32</v>
      </c>
      <c r="G9" s="573">
        <v>2017</v>
      </c>
      <c r="H9" s="573">
        <v>2018</v>
      </c>
      <c r="I9" s="573">
        <v>2019</v>
      </c>
      <c r="J9" s="25">
        <v>7</v>
      </c>
    </row>
    <row r="10" spans="1:10" ht="47.25">
      <c r="A10" s="124" t="s">
        <v>33</v>
      </c>
      <c r="B10" s="125" t="s">
        <v>1826</v>
      </c>
      <c r="C10" s="127" t="s">
        <v>1827</v>
      </c>
      <c r="D10" s="147">
        <v>1</v>
      </c>
      <c r="E10" s="686">
        <f>F10/D10</f>
        <v>1300</v>
      </c>
      <c r="F10" s="256">
        <f>SUM(G10:I10)</f>
        <v>1300</v>
      </c>
      <c r="G10" s="256">
        <v>1300</v>
      </c>
      <c r="H10" s="687"/>
      <c r="I10" s="256"/>
      <c r="J10" s="688" t="s">
        <v>1828</v>
      </c>
    </row>
    <row r="11" spans="1:10" ht="31.5">
      <c r="A11" s="124" t="s">
        <v>34</v>
      </c>
      <c r="B11" s="125" t="s">
        <v>1202</v>
      </c>
      <c r="C11" s="127" t="s">
        <v>1827</v>
      </c>
      <c r="D11" s="147">
        <v>1</v>
      </c>
      <c r="E11" s="686">
        <f t="shared" ref="E11:E14" si="0">F11/D11</f>
        <v>7309</v>
      </c>
      <c r="F11" s="256">
        <f t="shared" ref="F11:F14" si="1">SUM(G11:I11)</f>
        <v>7309</v>
      </c>
      <c r="G11" s="256">
        <v>3660</v>
      </c>
      <c r="H11" s="258">
        <f>259+3216+174</f>
        <v>3649</v>
      </c>
      <c r="I11" s="256"/>
      <c r="J11" s="689">
        <v>1000</v>
      </c>
    </row>
    <row r="12" spans="1:10" ht="47.25">
      <c r="A12" s="124" t="s">
        <v>36</v>
      </c>
      <c r="B12" s="690" t="s">
        <v>1829</v>
      </c>
      <c r="C12" s="127" t="s">
        <v>1203</v>
      </c>
      <c r="D12" s="147">
        <v>1</v>
      </c>
      <c r="E12" s="686">
        <f t="shared" si="0"/>
        <v>82040</v>
      </c>
      <c r="F12" s="256">
        <f t="shared" si="1"/>
        <v>82040</v>
      </c>
      <c r="G12" s="256">
        <v>30058</v>
      </c>
      <c r="H12" s="258">
        <v>48312</v>
      </c>
      <c r="I12" s="256">
        <v>3670</v>
      </c>
      <c r="J12" s="689">
        <v>2000</v>
      </c>
    </row>
    <row r="13" spans="1:10" ht="31.5">
      <c r="A13" s="124" t="s">
        <v>38</v>
      </c>
      <c r="B13" s="401" t="s">
        <v>1830</v>
      </c>
      <c r="C13" s="127" t="s">
        <v>1203</v>
      </c>
      <c r="D13" s="147">
        <v>1</v>
      </c>
      <c r="E13" s="686">
        <f t="shared" si="0"/>
        <v>22693</v>
      </c>
      <c r="F13" s="256">
        <f t="shared" si="1"/>
        <v>22693</v>
      </c>
      <c r="G13" s="256">
        <v>1300</v>
      </c>
      <c r="H13" s="258"/>
      <c r="I13" s="256">
        <f>24503-3110</f>
        <v>21393</v>
      </c>
      <c r="J13" s="688" t="s">
        <v>1831</v>
      </c>
    </row>
    <row r="14" spans="1:10" ht="31.5">
      <c r="A14" s="138" t="s">
        <v>288</v>
      </c>
      <c r="B14" s="125" t="s">
        <v>1832</v>
      </c>
      <c r="C14" s="127" t="s">
        <v>190</v>
      </c>
      <c r="D14" s="257">
        <v>30</v>
      </c>
      <c r="E14" s="686">
        <f t="shared" si="0"/>
        <v>379</v>
      </c>
      <c r="F14" s="256">
        <f t="shared" si="1"/>
        <v>11366</v>
      </c>
      <c r="G14" s="256">
        <v>5999</v>
      </c>
      <c r="H14" s="258">
        <f>650+156</f>
        <v>806</v>
      </c>
      <c r="I14" s="256">
        <f>4510+51</f>
        <v>4561</v>
      </c>
      <c r="J14" s="18">
        <v>1000</v>
      </c>
    </row>
    <row r="15" spans="1:10">
      <c r="A15" s="124"/>
      <c r="B15" s="125"/>
      <c r="C15" s="127"/>
      <c r="D15" s="147"/>
      <c r="E15" s="147"/>
      <c r="F15" s="256">
        <f t="shared" ref="F15" si="2">D15*E15</f>
        <v>0</v>
      </c>
      <c r="G15" s="256"/>
      <c r="H15" s="256"/>
      <c r="I15" s="256"/>
      <c r="J15" s="18"/>
    </row>
    <row r="16" spans="1:10">
      <c r="A16" s="126"/>
      <c r="B16" s="793" t="s">
        <v>41</v>
      </c>
      <c r="C16" s="793"/>
      <c r="D16" s="793"/>
      <c r="E16" s="793"/>
      <c r="F16" s="7">
        <f>SUM(F10:F15)</f>
        <v>124708</v>
      </c>
      <c r="G16" s="7">
        <f>SUM(G10:G15)</f>
        <v>42317</v>
      </c>
      <c r="H16" s="7">
        <f>SUM(H10:H15)</f>
        <v>52767</v>
      </c>
      <c r="I16" s="7">
        <f>SUM(I10:I15)</f>
        <v>29624</v>
      </c>
      <c r="J16" s="126"/>
    </row>
  </sheetData>
  <mergeCells count="10">
    <mergeCell ref="A5:J5"/>
    <mergeCell ref="A6:J6"/>
    <mergeCell ref="G8:I8"/>
    <mergeCell ref="B16:E16"/>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80" orientation="landscape" r:id="rId1"/>
</worksheet>
</file>

<file path=xl/worksheets/sheet74.xml><?xml version="1.0" encoding="utf-8"?>
<worksheet xmlns="http://schemas.openxmlformats.org/spreadsheetml/2006/main" xmlns:r="http://schemas.openxmlformats.org/officeDocument/2006/relationships">
  <sheetPr>
    <pageSetUpPr fitToPage="1"/>
  </sheetPr>
  <dimension ref="A1:J15"/>
  <sheetViews>
    <sheetView workbookViewId="0">
      <selection activeCell="A6" sqref="A6:J6"/>
    </sheetView>
  </sheetViews>
  <sheetFormatPr defaultColWidth="11.7109375" defaultRowHeight="15.75"/>
  <cols>
    <col min="1" max="1" width="4.28515625" style="370" customWidth="1"/>
    <col min="2" max="2" width="45.85546875" style="370" customWidth="1"/>
    <col min="3" max="3" width="16.42578125" style="370" customWidth="1"/>
    <col min="4" max="4" width="8.28515625" style="370" customWidth="1"/>
    <col min="5" max="5" width="12.85546875" style="370" customWidth="1"/>
    <col min="6" max="6" width="12.5703125" style="370" customWidth="1"/>
    <col min="7" max="7" width="17.5703125" style="1" customWidth="1"/>
    <col min="8" max="8" width="15.5703125" style="1" customWidth="1"/>
    <col min="9" max="9" width="5.5703125" style="1" bestFit="1" customWidth="1"/>
    <col min="10" max="10" width="40.28515625" style="370" customWidth="1"/>
    <col min="11" max="259" width="11.7109375" style="370"/>
    <col min="260" max="260" width="4.28515625" style="370" customWidth="1"/>
    <col min="261" max="261" width="15.28515625" style="370" customWidth="1"/>
    <col min="262" max="262" width="13.42578125" style="370" customWidth="1"/>
    <col min="263" max="263" width="14.85546875" style="370" customWidth="1"/>
    <col min="264" max="264" width="12.85546875" style="370" customWidth="1"/>
    <col min="265" max="265" width="18.5703125" style="370" customWidth="1"/>
    <col min="266" max="266" width="40.28515625" style="370" customWidth="1"/>
    <col min="267" max="515" width="11.7109375" style="370"/>
    <col min="516" max="516" width="4.28515625" style="370" customWidth="1"/>
    <col min="517" max="517" width="15.28515625" style="370" customWidth="1"/>
    <col min="518" max="518" width="13.42578125" style="370" customWidth="1"/>
    <col min="519" max="519" width="14.85546875" style="370" customWidth="1"/>
    <col min="520" max="520" width="12.85546875" style="370" customWidth="1"/>
    <col min="521" max="521" width="18.5703125" style="370" customWidth="1"/>
    <col min="522" max="522" width="40.28515625" style="370" customWidth="1"/>
    <col min="523" max="771" width="11.7109375" style="370"/>
    <col min="772" max="772" width="4.28515625" style="370" customWidth="1"/>
    <col min="773" max="773" width="15.28515625" style="370" customWidth="1"/>
    <col min="774" max="774" width="13.42578125" style="370" customWidth="1"/>
    <col min="775" max="775" width="14.85546875" style="370" customWidth="1"/>
    <col min="776" max="776" width="12.85546875" style="370" customWidth="1"/>
    <col min="777" max="777" width="18.5703125" style="370" customWidth="1"/>
    <col min="778" max="778" width="40.28515625" style="370" customWidth="1"/>
    <col min="779" max="1027" width="11.7109375" style="370"/>
    <col min="1028" max="1028" width="4.28515625" style="370" customWidth="1"/>
    <col min="1029" max="1029" width="15.28515625" style="370" customWidth="1"/>
    <col min="1030" max="1030" width="13.42578125" style="370" customWidth="1"/>
    <col min="1031" max="1031" width="14.85546875" style="370" customWidth="1"/>
    <col min="1032" max="1032" width="12.85546875" style="370" customWidth="1"/>
    <col min="1033" max="1033" width="18.5703125" style="370" customWidth="1"/>
    <col min="1034" max="1034" width="40.28515625" style="370" customWidth="1"/>
    <col min="1035" max="1283" width="11.7109375" style="370"/>
    <col min="1284" max="1284" width="4.28515625" style="370" customWidth="1"/>
    <col min="1285" max="1285" width="15.28515625" style="370" customWidth="1"/>
    <col min="1286" max="1286" width="13.42578125" style="370" customWidth="1"/>
    <col min="1287" max="1287" width="14.85546875" style="370" customWidth="1"/>
    <col min="1288" max="1288" width="12.85546875" style="370" customWidth="1"/>
    <col min="1289" max="1289" width="18.5703125" style="370" customWidth="1"/>
    <col min="1290" max="1290" width="40.28515625" style="370" customWidth="1"/>
    <col min="1291" max="1539" width="11.7109375" style="370"/>
    <col min="1540" max="1540" width="4.28515625" style="370" customWidth="1"/>
    <col min="1541" max="1541" width="15.28515625" style="370" customWidth="1"/>
    <col min="1542" max="1542" width="13.42578125" style="370" customWidth="1"/>
    <col min="1543" max="1543" width="14.85546875" style="370" customWidth="1"/>
    <col min="1544" max="1544" width="12.85546875" style="370" customWidth="1"/>
    <col min="1545" max="1545" width="18.5703125" style="370" customWidth="1"/>
    <col min="1546" max="1546" width="40.28515625" style="370" customWidth="1"/>
    <col min="1547" max="1795" width="11.7109375" style="370"/>
    <col min="1796" max="1796" width="4.28515625" style="370" customWidth="1"/>
    <col min="1797" max="1797" width="15.28515625" style="370" customWidth="1"/>
    <col min="1798" max="1798" width="13.42578125" style="370" customWidth="1"/>
    <col min="1799" max="1799" width="14.85546875" style="370" customWidth="1"/>
    <col min="1800" max="1800" width="12.85546875" style="370" customWidth="1"/>
    <col min="1801" max="1801" width="18.5703125" style="370" customWidth="1"/>
    <col min="1802" max="1802" width="40.28515625" style="370" customWidth="1"/>
    <col min="1803" max="2051" width="11.7109375" style="370"/>
    <col min="2052" max="2052" width="4.28515625" style="370" customWidth="1"/>
    <col min="2053" max="2053" width="15.28515625" style="370" customWidth="1"/>
    <col min="2054" max="2054" width="13.42578125" style="370" customWidth="1"/>
    <col min="2055" max="2055" width="14.85546875" style="370" customWidth="1"/>
    <col min="2056" max="2056" width="12.85546875" style="370" customWidth="1"/>
    <col min="2057" max="2057" width="18.5703125" style="370" customWidth="1"/>
    <col min="2058" max="2058" width="40.28515625" style="370" customWidth="1"/>
    <col min="2059" max="2307" width="11.7109375" style="370"/>
    <col min="2308" max="2308" width="4.28515625" style="370" customWidth="1"/>
    <col min="2309" max="2309" width="15.28515625" style="370" customWidth="1"/>
    <col min="2310" max="2310" width="13.42578125" style="370" customWidth="1"/>
    <col min="2311" max="2311" width="14.85546875" style="370" customWidth="1"/>
    <col min="2312" max="2312" width="12.85546875" style="370" customWidth="1"/>
    <col min="2313" max="2313" width="18.5703125" style="370" customWidth="1"/>
    <col min="2314" max="2314" width="40.28515625" style="370" customWidth="1"/>
    <col min="2315" max="2563" width="11.7109375" style="370"/>
    <col min="2564" max="2564" width="4.28515625" style="370" customWidth="1"/>
    <col min="2565" max="2565" width="15.28515625" style="370" customWidth="1"/>
    <col min="2566" max="2566" width="13.42578125" style="370" customWidth="1"/>
    <col min="2567" max="2567" width="14.85546875" style="370" customWidth="1"/>
    <col min="2568" max="2568" width="12.85546875" style="370" customWidth="1"/>
    <col min="2569" max="2569" width="18.5703125" style="370" customWidth="1"/>
    <col min="2570" max="2570" width="40.28515625" style="370" customWidth="1"/>
    <col min="2571" max="2819" width="11.7109375" style="370"/>
    <col min="2820" max="2820" width="4.28515625" style="370" customWidth="1"/>
    <col min="2821" max="2821" width="15.28515625" style="370" customWidth="1"/>
    <col min="2822" max="2822" width="13.42578125" style="370" customWidth="1"/>
    <col min="2823" max="2823" width="14.85546875" style="370" customWidth="1"/>
    <col min="2824" max="2824" width="12.85546875" style="370" customWidth="1"/>
    <col min="2825" max="2825" width="18.5703125" style="370" customWidth="1"/>
    <col min="2826" max="2826" width="40.28515625" style="370" customWidth="1"/>
    <col min="2827" max="3075" width="11.7109375" style="370"/>
    <col min="3076" max="3076" width="4.28515625" style="370" customWidth="1"/>
    <col min="3077" max="3077" width="15.28515625" style="370" customWidth="1"/>
    <col min="3078" max="3078" width="13.42578125" style="370" customWidth="1"/>
    <col min="3079" max="3079" width="14.85546875" style="370" customWidth="1"/>
    <col min="3080" max="3080" width="12.85546875" style="370" customWidth="1"/>
    <col min="3081" max="3081" width="18.5703125" style="370" customWidth="1"/>
    <col min="3082" max="3082" width="40.28515625" style="370" customWidth="1"/>
    <col min="3083" max="3331" width="11.7109375" style="370"/>
    <col min="3332" max="3332" width="4.28515625" style="370" customWidth="1"/>
    <col min="3333" max="3333" width="15.28515625" style="370" customWidth="1"/>
    <col min="3334" max="3334" width="13.42578125" style="370" customWidth="1"/>
    <col min="3335" max="3335" width="14.85546875" style="370" customWidth="1"/>
    <col min="3336" max="3336" width="12.85546875" style="370" customWidth="1"/>
    <col min="3337" max="3337" width="18.5703125" style="370" customWidth="1"/>
    <col min="3338" max="3338" width="40.28515625" style="370" customWidth="1"/>
    <col min="3339" max="3587" width="11.7109375" style="370"/>
    <col min="3588" max="3588" width="4.28515625" style="370" customWidth="1"/>
    <col min="3589" max="3589" width="15.28515625" style="370" customWidth="1"/>
    <col min="3590" max="3590" width="13.42578125" style="370" customWidth="1"/>
    <col min="3591" max="3591" width="14.85546875" style="370" customWidth="1"/>
    <col min="3592" max="3592" width="12.85546875" style="370" customWidth="1"/>
    <col min="3593" max="3593" width="18.5703125" style="370" customWidth="1"/>
    <col min="3594" max="3594" width="40.28515625" style="370" customWidth="1"/>
    <col min="3595" max="3843" width="11.7109375" style="370"/>
    <col min="3844" max="3844" width="4.28515625" style="370" customWidth="1"/>
    <col min="3845" max="3845" width="15.28515625" style="370" customWidth="1"/>
    <col min="3846" max="3846" width="13.42578125" style="370" customWidth="1"/>
    <col min="3847" max="3847" width="14.85546875" style="370" customWidth="1"/>
    <col min="3848" max="3848" width="12.85546875" style="370" customWidth="1"/>
    <col min="3849" max="3849" width="18.5703125" style="370" customWidth="1"/>
    <col min="3850" max="3850" width="40.28515625" style="370" customWidth="1"/>
    <col min="3851" max="4099" width="11.7109375" style="370"/>
    <col min="4100" max="4100" width="4.28515625" style="370" customWidth="1"/>
    <col min="4101" max="4101" width="15.28515625" style="370" customWidth="1"/>
    <col min="4102" max="4102" width="13.42578125" style="370" customWidth="1"/>
    <col min="4103" max="4103" width="14.85546875" style="370" customWidth="1"/>
    <col min="4104" max="4104" width="12.85546875" style="370" customWidth="1"/>
    <col min="4105" max="4105" width="18.5703125" style="370" customWidth="1"/>
    <col min="4106" max="4106" width="40.28515625" style="370" customWidth="1"/>
    <col min="4107" max="4355" width="11.7109375" style="370"/>
    <col min="4356" max="4356" width="4.28515625" style="370" customWidth="1"/>
    <col min="4357" max="4357" width="15.28515625" style="370" customWidth="1"/>
    <col min="4358" max="4358" width="13.42578125" style="370" customWidth="1"/>
    <col min="4359" max="4359" width="14.85546875" style="370" customWidth="1"/>
    <col min="4360" max="4360" width="12.85546875" style="370" customWidth="1"/>
    <col min="4361" max="4361" width="18.5703125" style="370" customWidth="1"/>
    <col min="4362" max="4362" width="40.28515625" style="370" customWidth="1"/>
    <col min="4363" max="4611" width="11.7109375" style="370"/>
    <col min="4612" max="4612" width="4.28515625" style="370" customWidth="1"/>
    <col min="4613" max="4613" width="15.28515625" style="370" customWidth="1"/>
    <col min="4614" max="4614" width="13.42578125" style="370" customWidth="1"/>
    <col min="4615" max="4615" width="14.85546875" style="370" customWidth="1"/>
    <col min="4616" max="4616" width="12.85546875" style="370" customWidth="1"/>
    <col min="4617" max="4617" width="18.5703125" style="370" customWidth="1"/>
    <col min="4618" max="4618" width="40.28515625" style="370" customWidth="1"/>
    <col min="4619" max="4867" width="11.7109375" style="370"/>
    <col min="4868" max="4868" width="4.28515625" style="370" customWidth="1"/>
    <col min="4869" max="4869" width="15.28515625" style="370" customWidth="1"/>
    <col min="4870" max="4870" width="13.42578125" style="370" customWidth="1"/>
    <col min="4871" max="4871" width="14.85546875" style="370" customWidth="1"/>
    <col min="4872" max="4872" width="12.85546875" style="370" customWidth="1"/>
    <col min="4873" max="4873" width="18.5703125" style="370" customWidth="1"/>
    <col min="4874" max="4874" width="40.28515625" style="370" customWidth="1"/>
    <col min="4875" max="5123" width="11.7109375" style="370"/>
    <col min="5124" max="5124" width="4.28515625" style="370" customWidth="1"/>
    <col min="5125" max="5125" width="15.28515625" style="370" customWidth="1"/>
    <col min="5126" max="5126" width="13.42578125" style="370" customWidth="1"/>
    <col min="5127" max="5127" width="14.85546875" style="370" customWidth="1"/>
    <col min="5128" max="5128" width="12.85546875" style="370" customWidth="1"/>
    <col min="5129" max="5129" width="18.5703125" style="370" customWidth="1"/>
    <col min="5130" max="5130" width="40.28515625" style="370" customWidth="1"/>
    <col min="5131" max="5379" width="11.7109375" style="370"/>
    <col min="5380" max="5380" width="4.28515625" style="370" customWidth="1"/>
    <col min="5381" max="5381" width="15.28515625" style="370" customWidth="1"/>
    <col min="5382" max="5382" width="13.42578125" style="370" customWidth="1"/>
    <col min="5383" max="5383" width="14.85546875" style="370" customWidth="1"/>
    <col min="5384" max="5384" width="12.85546875" style="370" customWidth="1"/>
    <col min="5385" max="5385" width="18.5703125" style="370" customWidth="1"/>
    <col min="5386" max="5386" width="40.28515625" style="370" customWidth="1"/>
    <col min="5387" max="5635" width="11.7109375" style="370"/>
    <col min="5636" max="5636" width="4.28515625" style="370" customWidth="1"/>
    <col min="5637" max="5637" width="15.28515625" style="370" customWidth="1"/>
    <col min="5638" max="5638" width="13.42578125" style="370" customWidth="1"/>
    <col min="5639" max="5639" width="14.85546875" style="370" customWidth="1"/>
    <col min="5640" max="5640" width="12.85546875" style="370" customWidth="1"/>
    <col min="5641" max="5641" width="18.5703125" style="370" customWidth="1"/>
    <col min="5642" max="5642" width="40.28515625" style="370" customWidth="1"/>
    <col min="5643" max="5891" width="11.7109375" style="370"/>
    <col min="5892" max="5892" width="4.28515625" style="370" customWidth="1"/>
    <col min="5893" max="5893" width="15.28515625" style="370" customWidth="1"/>
    <col min="5894" max="5894" width="13.42578125" style="370" customWidth="1"/>
    <col min="5895" max="5895" width="14.85546875" style="370" customWidth="1"/>
    <col min="5896" max="5896" width="12.85546875" style="370" customWidth="1"/>
    <col min="5897" max="5897" width="18.5703125" style="370" customWidth="1"/>
    <col min="5898" max="5898" width="40.28515625" style="370" customWidth="1"/>
    <col min="5899" max="6147" width="11.7109375" style="370"/>
    <col min="6148" max="6148" width="4.28515625" style="370" customWidth="1"/>
    <col min="6149" max="6149" width="15.28515625" style="370" customWidth="1"/>
    <col min="6150" max="6150" width="13.42578125" style="370" customWidth="1"/>
    <col min="6151" max="6151" width="14.85546875" style="370" customWidth="1"/>
    <col min="6152" max="6152" width="12.85546875" style="370" customWidth="1"/>
    <col min="6153" max="6153" width="18.5703125" style="370" customWidth="1"/>
    <col min="6154" max="6154" width="40.28515625" style="370" customWidth="1"/>
    <col min="6155" max="6403" width="11.7109375" style="370"/>
    <col min="6404" max="6404" width="4.28515625" style="370" customWidth="1"/>
    <col min="6405" max="6405" width="15.28515625" style="370" customWidth="1"/>
    <col min="6406" max="6406" width="13.42578125" style="370" customWidth="1"/>
    <col min="6407" max="6407" width="14.85546875" style="370" customWidth="1"/>
    <col min="6408" max="6408" width="12.85546875" style="370" customWidth="1"/>
    <col min="6409" max="6409" width="18.5703125" style="370" customWidth="1"/>
    <col min="6410" max="6410" width="40.28515625" style="370" customWidth="1"/>
    <col min="6411" max="6659" width="11.7109375" style="370"/>
    <col min="6660" max="6660" width="4.28515625" style="370" customWidth="1"/>
    <col min="6661" max="6661" width="15.28515625" style="370" customWidth="1"/>
    <col min="6662" max="6662" width="13.42578125" style="370" customWidth="1"/>
    <col min="6663" max="6663" width="14.85546875" style="370" customWidth="1"/>
    <col min="6664" max="6664" width="12.85546875" style="370" customWidth="1"/>
    <col min="6665" max="6665" width="18.5703125" style="370" customWidth="1"/>
    <col min="6666" max="6666" width="40.28515625" style="370" customWidth="1"/>
    <col min="6667" max="6915" width="11.7109375" style="370"/>
    <col min="6916" max="6916" width="4.28515625" style="370" customWidth="1"/>
    <col min="6917" max="6917" width="15.28515625" style="370" customWidth="1"/>
    <col min="6918" max="6918" width="13.42578125" style="370" customWidth="1"/>
    <col min="6919" max="6919" width="14.85546875" style="370" customWidth="1"/>
    <col min="6920" max="6920" width="12.85546875" style="370" customWidth="1"/>
    <col min="6921" max="6921" width="18.5703125" style="370" customWidth="1"/>
    <col min="6922" max="6922" width="40.28515625" style="370" customWidth="1"/>
    <col min="6923" max="7171" width="11.7109375" style="370"/>
    <col min="7172" max="7172" width="4.28515625" style="370" customWidth="1"/>
    <col min="7173" max="7173" width="15.28515625" style="370" customWidth="1"/>
    <col min="7174" max="7174" width="13.42578125" style="370" customWidth="1"/>
    <col min="7175" max="7175" width="14.85546875" style="370" customWidth="1"/>
    <col min="7176" max="7176" width="12.85546875" style="370" customWidth="1"/>
    <col min="7177" max="7177" width="18.5703125" style="370" customWidth="1"/>
    <col min="7178" max="7178" width="40.28515625" style="370" customWidth="1"/>
    <col min="7179" max="7427" width="11.7109375" style="370"/>
    <col min="7428" max="7428" width="4.28515625" style="370" customWidth="1"/>
    <col min="7429" max="7429" width="15.28515625" style="370" customWidth="1"/>
    <col min="7430" max="7430" width="13.42578125" style="370" customWidth="1"/>
    <col min="7431" max="7431" width="14.85546875" style="370" customWidth="1"/>
    <col min="7432" max="7432" width="12.85546875" style="370" customWidth="1"/>
    <col min="7433" max="7433" width="18.5703125" style="370" customWidth="1"/>
    <col min="7434" max="7434" width="40.28515625" style="370" customWidth="1"/>
    <col min="7435" max="7683" width="11.7109375" style="370"/>
    <col min="7684" max="7684" width="4.28515625" style="370" customWidth="1"/>
    <col min="7685" max="7685" width="15.28515625" style="370" customWidth="1"/>
    <col min="7686" max="7686" width="13.42578125" style="370" customWidth="1"/>
    <col min="7687" max="7687" width="14.85546875" style="370" customWidth="1"/>
    <col min="7688" max="7688" width="12.85546875" style="370" customWidth="1"/>
    <col min="7689" max="7689" width="18.5703125" style="370" customWidth="1"/>
    <col min="7690" max="7690" width="40.28515625" style="370" customWidth="1"/>
    <col min="7691" max="7939" width="11.7109375" style="370"/>
    <col min="7940" max="7940" width="4.28515625" style="370" customWidth="1"/>
    <col min="7941" max="7941" width="15.28515625" style="370" customWidth="1"/>
    <col min="7942" max="7942" width="13.42578125" style="370" customWidth="1"/>
    <col min="7943" max="7943" width="14.85546875" style="370" customWidth="1"/>
    <col min="7944" max="7944" width="12.85546875" style="370" customWidth="1"/>
    <col min="7945" max="7945" width="18.5703125" style="370" customWidth="1"/>
    <col min="7946" max="7946" width="40.28515625" style="370" customWidth="1"/>
    <col min="7947" max="8195" width="11.7109375" style="370"/>
    <col min="8196" max="8196" width="4.28515625" style="370" customWidth="1"/>
    <col min="8197" max="8197" width="15.28515625" style="370" customWidth="1"/>
    <col min="8198" max="8198" width="13.42578125" style="370" customWidth="1"/>
    <col min="8199" max="8199" width="14.85546875" style="370" customWidth="1"/>
    <col min="8200" max="8200" width="12.85546875" style="370" customWidth="1"/>
    <col min="8201" max="8201" width="18.5703125" style="370" customWidth="1"/>
    <col min="8202" max="8202" width="40.28515625" style="370" customWidth="1"/>
    <col min="8203" max="8451" width="11.7109375" style="370"/>
    <col min="8452" max="8452" width="4.28515625" style="370" customWidth="1"/>
    <col min="8453" max="8453" width="15.28515625" style="370" customWidth="1"/>
    <col min="8454" max="8454" width="13.42578125" style="370" customWidth="1"/>
    <col min="8455" max="8455" width="14.85546875" style="370" customWidth="1"/>
    <col min="8456" max="8456" width="12.85546875" style="370" customWidth="1"/>
    <col min="8457" max="8457" width="18.5703125" style="370" customWidth="1"/>
    <col min="8458" max="8458" width="40.28515625" style="370" customWidth="1"/>
    <col min="8459" max="8707" width="11.7109375" style="370"/>
    <col min="8708" max="8708" width="4.28515625" style="370" customWidth="1"/>
    <col min="8709" max="8709" width="15.28515625" style="370" customWidth="1"/>
    <col min="8710" max="8710" width="13.42578125" style="370" customWidth="1"/>
    <col min="8711" max="8711" width="14.85546875" style="370" customWidth="1"/>
    <col min="8712" max="8712" width="12.85546875" style="370" customWidth="1"/>
    <col min="8713" max="8713" width="18.5703125" style="370" customWidth="1"/>
    <col min="8714" max="8714" width="40.28515625" style="370" customWidth="1"/>
    <col min="8715" max="8963" width="11.7109375" style="370"/>
    <col min="8964" max="8964" width="4.28515625" style="370" customWidth="1"/>
    <col min="8965" max="8965" width="15.28515625" style="370" customWidth="1"/>
    <col min="8966" max="8966" width="13.42578125" style="370" customWidth="1"/>
    <col min="8967" max="8967" width="14.85546875" style="370" customWidth="1"/>
    <col min="8968" max="8968" width="12.85546875" style="370" customWidth="1"/>
    <col min="8969" max="8969" width="18.5703125" style="370" customWidth="1"/>
    <col min="8970" max="8970" width="40.28515625" style="370" customWidth="1"/>
    <col min="8971" max="9219" width="11.7109375" style="370"/>
    <col min="9220" max="9220" width="4.28515625" style="370" customWidth="1"/>
    <col min="9221" max="9221" width="15.28515625" style="370" customWidth="1"/>
    <col min="9222" max="9222" width="13.42578125" style="370" customWidth="1"/>
    <col min="9223" max="9223" width="14.85546875" style="370" customWidth="1"/>
    <col min="9224" max="9224" width="12.85546875" style="370" customWidth="1"/>
    <col min="9225" max="9225" width="18.5703125" style="370" customWidth="1"/>
    <col min="9226" max="9226" width="40.28515625" style="370" customWidth="1"/>
    <col min="9227" max="9475" width="11.7109375" style="370"/>
    <col min="9476" max="9476" width="4.28515625" style="370" customWidth="1"/>
    <col min="9477" max="9477" width="15.28515625" style="370" customWidth="1"/>
    <col min="9478" max="9478" width="13.42578125" style="370" customWidth="1"/>
    <col min="9479" max="9479" width="14.85546875" style="370" customWidth="1"/>
    <col min="9480" max="9480" width="12.85546875" style="370" customWidth="1"/>
    <col min="9481" max="9481" width="18.5703125" style="370" customWidth="1"/>
    <col min="9482" max="9482" width="40.28515625" style="370" customWidth="1"/>
    <col min="9483" max="9731" width="11.7109375" style="370"/>
    <col min="9732" max="9732" width="4.28515625" style="370" customWidth="1"/>
    <col min="9733" max="9733" width="15.28515625" style="370" customWidth="1"/>
    <col min="9734" max="9734" width="13.42578125" style="370" customWidth="1"/>
    <col min="9735" max="9735" width="14.85546875" style="370" customWidth="1"/>
    <col min="9736" max="9736" width="12.85546875" style="370" customWidth="1"/>
    <col min="9737" max="9737" width="18.5703125" style="370" customWidth="1"/>
    <col min="9738" max="9738" width="40.28515625" style="370" customWidth="1"/>
    <col min="9739" max="9987" width="11.7109375" style="370"/>
    <col min="9988" max="9988" width="4.28515625" style="370" customWidth="1"/>
    <col min="9989" max="9989" width="15.28515625" style="370" customWidth="1"/>
    <col min="9990" max="9990" width="13.42578125" style="370" customWidth="1"/>
    <col min="9991" max="9991" width="14.85546875" style="370" customWidth="1"/>
    <col min="9992" max="9992" width="12.85546875" style="370" customWidth="1"/>
    <col min="9993" max="9993" width="18.5703125" style="370" customWidth="1"/>
    <col min="9994" max="9994" width="40.28515625" style="370" customWidth="1"/>
    <col min="9995" max="10243" width="11.7109375" style="370"/>
    <col min="10244" max="10244" width="4.28515625" style="370" customWidth="1"/>
    <col min="10245" max="10245" width="15.28515625" style="370" customWidth="1"/>
    <col min="10246" max="10246" width="13.42578125" style="370" customWidth="1"/>
    <col min="10247" max="10247" width="14.85546875" style="370" customWidth="1"/>
    <col min="10248" max="10248" width="12.85546875" style="370" customWidth="1"/>
    <col min="10249" max="10249" width="18.5703125" style="370" customWidth="1"/>
    <col min="10250" max="10250" width="40.28515625" style="370" customWidth="1"/>
    <col min="10251" max="10499" width="11.7109375" style="370"/>
    <col min="10500" max="10500" width="4.28515625" style="370" customWidth="1"/>
    <col min="10501" max="10501" width="15.28515625" style="370" customWidth="1"/>
    <col min="10502" max="10502" width="13.42578125" style="370" customWidth="1"/>
    <col min="10503" max="10503" width="14.85546875" style="370" customWidth="1"/>
    <col min="10504" max="10504" width="12.85546875" style="370" customWidth="1"/>
    <col min="10505" max="10505" width="18.5703125" style="370" customWidth="1"/>
    <col min="10506" max="10506" width="40.28515625" style="370" customWidth="1"/>
    <col min="10507" max="10755" width="11.7109375" style="370"/>
    <col min="10756" max="10756" width="4.28515625" style="370" customWidth="1"/>
    <col min="10757" max="10757" width="15.28515625" style="370" customWidth="1"/>
    <col min="10758" max="10758" width="13.42578125" style="370" customWidth="1"/>
    <col min="10759" max="10759" width="14.85546875" style="370" customWidth="1"/>
    <col min="10760" max="10760" width="12.85546875" style="370" customWidth="1"/>
    <col min="10761" max="10761" width="18.5703125" style="370" customWidth="1"/>
    <col min="10762" max="10762" width="40.28515625" style="370" customWidth="1"/>
    <col min="10763" max="11011" width="11.7109375" style="370"/>
    <col min="11012" max="11012" width="4.28515625" style="370" customWidth="1"/>
    <col min="11013" max="11013" width="15.28515625" style="370" customWidth="1"/>
    <col min="11014" max="11014" width="13.42578125" style="370" customWidth="1"/>
    <col min="11015" max="11015" width="14.85546875" style="370" customWidth="1"/>
    <col min="11016" max="11016" width="12.85546875" style="370" customWidth="1"/>
    <col min="11017" max="11017" width="18.5703125" style="370" customWidth="1"/>
    <col min="11018" max="11018" width="40.28515625" style="370" customWidth="1"/>
    <col min="11019" max="11267" width="11.7109375" style="370"/>
    <col min="11268" max="11268" width="4.28515625" style="370" customWidth="1"/>
    <col min="11269" max="11269" width="15.28515625" style="370" customWidth="1"/>
    <col min="11270" max="11270" width="13.42578125" style="370" customWidth="1"/>
    <col min="11271" max="11271" width="14.85546875" style="370" customWidth="1"/>
    <col min="11272" max="11272" width="12.85546875" style="370" customWidth="1"/>
    <col min="11273" max="11273" width="18.5703125" style="370" customWidth="1"/>
    <col min="11274" max="11274" width="40.28515625" style="370" customWidth="1"/>
    <col min="11275" max="11523" width="11.7109375" style="370"/>
    <col min="11524" max="11524" width="4.28515625" style="370" customWidth="1"/>
    <col min="11525" max="11525" width="15.28515625" style="370" customWidth="1"/>
    <col min="11526" max="11526" width="13.42578125" style="370" customWidth="1"/>
    <col min="11527" max="11527" width="14.85546875" style="370" customWidth="1"/>
    <col min="11528" max="11528" width="12.85546875" style="370" customWidth="1"/>
    <col min="11529" max="11529" width="18.5703125" style="370" customWidth="1"/>
    <col min="11530" max="11530" width="40.28515625" style="370" customWidth="1"/>
    <col min="11531" max="11779" width="11.7109375" style="370"/>
    <col min="11780" max="11780" width="4.28515625" style="370" customWidth="1"/>
    <col min="11781" max="11781" width="15.28515625" style="370" customWidth="1"/>
    <col min="11782" max="11782" width="13.42578125" style="370" customWidth="1"/>
    <col min="11783" max="11783" width="14.85546875" style="370" customWidth="1"/>
    <col min="11784" max="11784" width="12.85546875" style="370" customWidth="1"/>
    <col min="11785" max="11785" width="18.5703125" style="370" customWidth="1"/>
    <col min="11786" max="11786" width="40.28515625" style="370" customWidth="1"/>
    <col min="11787" max="12035" width="11.7109375" style="370"/>
    <col min="12036" max="12036" width="4.28515625" style="370" customWidth="1"/>
    <col min="12037" max="12037" width="15.28515625" style="370" customWidth="1"/>
    <col min="12038" max="12038" width="13.42578125" style="370" customWidth="1"/>
    <col min="12039" max="12039" width="14.85546875" style="370" customWidth="1"/>
    <col min="12040" max="12040" width="12.85546875" style="370" customWidth="1"/>
    <col min="12041" max="12041" width="18.5703125" style="370" customWidth="1"/>
    <col min="12042" max="12042" width="40.28515625" style="370" customWidth="1"/>
    <col min="12043" max="12291" width="11.7109375" style="370"/>
    <col min="12292" max="12292" width="4.28515625" style="370" customWidth="1"/>
    <col min="12293" max="12293" width="15.28515625" style="370" customWidth="1"/>
    <col min="12294" max="12294" width="13.42578125" style="370" customWidth="1"/>
    <col min="12295" max="12295" width="14.85546875" style="370" customWidth="1"/>
    <col min="12296" max="12296" width="12.85546875" style="370" customWidth="1"/>
    <col min="12297" max="12297" width="18.5703125" style="370" customWidth="1"/>
    <col min="12298" max="12298" width="40.28515625" style="370" customWidth="1"/>
    <col min="12299" max="12547" width="11.7109375" style="370"/>
    <col min="12548" max="12548" width="4.28515625" style="370" customWidth="1"/>
    <col min="12549" max="12549" width="15.28515625" style="370" customWidth="1"/>
    <col min="12550" max="12550" width="13.42578125" style="370" customWidth="1"/>
    <col min="12551" max="12551" width="14.85546875" style="370" customWidth="1"/>
    <col min="12552" max="12552" width="12.85546875" style="370" customWidth="1"/>
    <col min="12553" max="12553" width="18.5703125" style="370" customWidth="1"/>
    <col min="12554" max="12554" width="40.28515625" style="370" customWidth="1"/>
    <col min="12555" max="12803" width="11.7109375" style="370"/>
    <col min="12804" max="12804" width="4.28515625" style="370" customWidth="1"/>
    <col min="12805" max="12805" width="15.28515625" style="370" customWidth="1"/>
    <col min="12806" max="12806" width="13.42578125" style="370" customWidth="1"/>
    <col min="12807" max="12807" width="14.85546875" style="370" customWidth="1"/>
    <col min="12808" max="12808" width="12.85546875" style="370" customWidth="1"/>
    <col min="12809" max="12809" width="18.5703125" style="370" customWidth="1"/>
    <col min="12810" max="12810" width="40.28515625" style="370" customWidth="1"/>
    <col min="12811" max="13059" width="11.7109375" style="370"/>
    <col min="13060" max="13060" width="4.28515625" style="370" customWidth="1"/>
    <col min="13061" max="13061" width="15.28515625" style="370" customWidth="1"/>
    <col min="13062" max="13062" width="13.42578125" style="370" customWidth="1"/>
    <col min="13063" max="13063" width="14.85546875" style="370" customWidth="1"/>
    <col min="13064" max="13064" width="12.85546875" style="370" customWidth="1"/>
    <col min="13065" max="13065" width="18.5703125" style="370" customWidth="1"/>
    <col min="13066" max="13066" width="40.28515625" style="370" customWidth="1"/>
    <col min="13067" max="13315" width="11.7109375" style="370"/>
    <col min="13316" max="13316" width="4.28515625" style="370" customWidth="1"/>
    <col min="13317" max="13317" width="15.28515625" style="370" customWidth="1"/>
    <col min="13318" max="13318" width="13.42578125" style="370" customWidth="1"/>
    <col min="13319" max="13319" width="14.85546875" style="370" customWidth="1"/>
    <col min="13320" max="13320" width="12.85546875" style="370" customWidth="1"/>
    <col min="13321" max="13321" width="18.5703125" style="370" customWidth="1"/>
    <col min="13322" max="13322" width="40.28515625" style="370" customWidth="1"/>
    <col min="13323" max="13571" width="11.7109375" style="370"/>
    <col min="13572" max="13572" width="4.28515625" style="370" customWidth="1"/>
    <col min="13573" max="13573" width="15.28515625" style="370" customWidth="1"/>
    <col min="13574" max="13574" width="13.42578125" style="370" customWidth="1"/>
    <col min="13575" max="13575" width="14.85546875" style="370" customWidth="1"/>
    <col min="13576" max="13576" width="12.85546875" style="370" customWidth="1"/>
    <col min="13577" max="13577" width="18.5703125" style="370" customWidth="1"/>
    <col min="13578" max="13578" width="40.28515625" style="370" customWidth="1"/>
    <col min="13579" max="13827" width="11.7109375" style="370"/>
    <col min="13828" max="13828" width="4.28515625" style="370" customWidth="1"/>
    <col min="13829" max="13829" width="15.28515625" style="370" customWidth="1"/>
    <col min="13830" max="13830" width="13.42578125" style="370" customWidth="1"/>
    <col min="13831" max="13831" width="14.85546875" style="370" customWidth="1"/>
    <col min="13832" max="13832" width="12.85546875" style="370" customWidth="1"/>
    <col min="13833" max="13833" width="18.5703125" style="370" customWidth="1"/>
    <col min="13834" max="13834" width="40.28515625" style="370" customWidth="1"/>
    <col min="13835" max="14083" width="11.7109375" style="370"/>
    <col min="14084" max="14084" width="4.28515625" style="370" customWidth="1"/>
    <col min="14085" max="14085" width="15.28515625" style="370" customWidth="1"/>
    <col min="14086" max="14086" width="13.42578125" style="370" customWidth="1"/>
    <col min="14087" max="14087" width="14.85546875" style="370" customWidth="1"/>
    <col min="14088" max="14088" width="12.85546875" style="370" customWidth="1"/>
    <col min="14089" max="14089" width="18.5703125" style="370" customWidth="1"/>
    <col min="14090" max="14090" width="40.28515625" style="370" customWidth="1"/>
    <col min="14091" max="14339" width="11.7109375" style="370"/>
    <col min="14340" max="14340" width="4.28515625" style="370" customWidth="1"/>
    <col min="14341" max="14341" width="15.28515625" style="370" customWidth="1"/>
    <col min="14342" max="14342" width="13.42578125" style="370" customWidth="1"/>
    <col min="14343" max="14343" width="14.85546875" style="370" customWidth="1"/>
    <col min="14344" max="14344" width="12.85546875" style="370" customWidth="1"/>
    <col min="14345" max="14345" width="18.5703125" style="370" customWidth="1"/>
    <col min="14346" max="14346" width="40.28515625" style="370" customWidth="1"/>
    <col min="14347" max="14595" width="11.7109375" style="370"/>
    <col min="14596" max="14596" width="4.28515625" style="370" customWidth="1"/>
    <col min="14597" max="14597" width="15.28515625" style="370" customWidth="1"/>
    <col min="14598" max="14598" width="13.42578125" style="370" customWidth="1"/>
    <col min="14599" max="14599" width="14.85546875" style="370" customWidth="1"/>
    <col min="14600" max="14600" width="12.85546875" style="370" customWidth="1"/>
    <col min="14601" max="14601" width="18.5703125" style="370" customWidth="1"/>
    <col min="14602" max="14602" width="40.28515625" style="370" customWidth="1"/>
    <col min="14603" max="14851" width="11.7109375" style="370"/>
    <col min="14852" max="14852" width="4.28515625" style="370" customWidth="1"/>
    <col min="14853" max="14853" width="15.28515625" style="370" customWidth="1"/>
    <col min="14854" max="14854" width="13.42578125" style="370" customWidth="1"/>
    <col min="14855" max="14855" width="14.85546875" style="370" customWidth="1"/>
    <col min="14856" max="14856" width="12.85546875" style="370" customWidth="1"/>
    <col min="14857" max="14857" width="18.5703125" style="370" customWidth="1"/>
    <col min="14858" max="14858" width="40.28515625" style="370" customWidth="1"/>
    <col min="14859" max="15107" width="11.7109375" style="370"/>
    <col min="15108" max="15108" width="4.28515625" style="370" customWidth="1"/>
    <col min="15109" max="15109" width="15.28515625" style="370" customWidth="1"/>
    <col min="15110" max="15110" width="13.42578125" style="370" customWidth="1"/>
    <col min="15111" max="15111" width="14.85546875" style="370" customWidth="1"/>
    <col min="15112" max="15112" width="12.85546875" style="370" customWidth="1"/>
    <col min="15113" max="15113" width="18.5703125" style="370" customWidth="1"/>
    <col min="15114" max="15114" width="40.28515625" style="370" customWidth="1"/>
    <col min="15115" max="15363" width="11.7109375" style="370"/>
    <col min="15364" max="15364" width="4.28515625" style="370" customWidth="1"/>
    <col min="15365" max="15365" width="15.28515625" style="370" customWidth="1"/>
    <col min="15366" max="15366" width="13.42578125" style="370" customWidth="1"/>
    <col min="15367" max="15367" width="14.85546875" style="370" customWidth="1"/>
    <col min="15368" max="15368" width="12.85546875" style="370" customWidth="1"/>
    <col min="15369" max="15369" width="18.5703125" style="370" customWidth="1"/>
    <col min="15370" max="15370" width="40.28515625" style="370" customWidth="1"/>
    <col min="15371" max="15619" width="11.7109375" style="370"/>
    <col min="15620" max="15620" width="4.28515625" style="370" customWidth="1"/>
    <col min="15621" max="15621" width="15.28515625" style="370" customWidth="1"/>
    <col min="15622" max="15622" width="13.42578125" style="370" customWidth="1"/>
    <col min="15623" max="15623" width="14.85546875" style="370" customWidth="1"/>
    <col min="15624" max="15624" width="12.85546875" style="370" customWidth="1"/>
    <col min="15625" max="15625" width="18.5703125" style="370" customWidth="1"/>
    <col min="15626" max="15626" width="40.28515625" style="370" customWidth="1"/>
    <col min="15627" max="15875" width="11.7109375" style="370"/>
    <col min="15876" max="15876" width="4.28515625" style="370" customWidth="1"/>
    <col min="15877" max="15877" width="15.28515625" style="370" customWidth="1"/>
    <col min="15878" max="15878" width="13.42578125" style="370" customWidth="1"/>
    <col min="15879" max="15879" width="14.85546875" style="370" customWidth="1"/>
    <col min="15880" max="15880" width="12.85546875" style="370" customWidth="1"/>
    <col min="15881" max="15881" width="18.5703125" style="370" customWidth="1"/>
    <col min="15882" max="15882" width="40.28515625" style="370" customWidth="1"/>
    <col min="15883" max="16131" width="11.7109375" style="370"/>
    <col min="16132" max="16132" width="4.28515625" style="370" customWidth="1"/>
    <col min="16133" max="16133" width="15.28515625" style="370" customWidth="1"/>
    <col min="16134" max="16134" width="13.42578125" style="370" customWidth="1"/>
    <col min="16135" max="16135" width="14.85546875" style="370" customWidth="1"/>
    <col min="16136" max="16136" width="12.85546875" style="370" customWidth="1"/>
    <col min="16137" max="16137" width="18.5703125" style="370" customWidth="1"/>
    <col min="16138" max="16138" width="40.28515625" style="370" customWidth="1"/>
    <col min="16139" max="16384" width="11.7109375" style="370"/>
  </cols>
  <sheetData>
    <row r="1" spans="1:10">
      <c r="D1" s="153"/>
      <c r="E1" s="153"/>
      <c r="F1" s="153"/>
      <c r="G1" s="370"/>
      <c r="H1" s="370"/>
      <c r="I1" s="370"/>
    </row>
    <row r="2" spans="1:10">
      <c r="A2" s="368"/>
      <c r="B2" s="369"/>
      <c r="C2" s="369"/>
      <c r="D2" s="369"/>
      <c r="E2" s="369"/>
      <c r="F2" s="369"/>
      <c r="J2" s="212" t="s">
        <v>1371</v>
      </c>
    </row>
    <row r="3" spans="1:10">
      <c r="A3" s="960" t="s">
        <v>18</v>
      </c>
      <c r="B3" s="960"/>
      <c r="C3" s="961" t="s">
        <v>8</v>
      </c>
      <c r="D3" s="961"/>
      <c r="E3" s="961"/>
      <c r="F3" s="369"/>
      <c r="G3" s="213"/>
      <c r="H3" s="213"/>
      <c r="I3" s="213"/>
      <c r="J3" s="368"/>
    </row>
    <row r="4" spans="1:10">
      <c r="A4" s="960" t="s">
        <v>20</v>
      </c>
      <c r="B4" s="960"/>
      <c r="C4" s="961" t="s">
        <v>8</v>
      </c>
      <c r="D4" s="961"/>
      <c r="E4" s="961"/>
      <c r="F4" s="369"/>
      <c r="G4" s="213"/>
      <c r="H4" s="213"/>
      <c r="I4" s="213"/>
      <c r="J4" s="368"/>
    </row>
    <row r="5" spans="1:10">
      <c r="A5" s="960" t="s">
        <v>21</v>
      </c>
      <c r="B5" s="960"/>
      <c r="C5" s="961" t="s">
        <v>12</v>
      </c>
      <c r="D5" s="961"/>
      <c r="E5" s="961"/>
      <c r="F5" s="369"/>
      <c r="G5" s="213"/>
      <c r="H5" s="213"/>
      <c r="I5" s="213"/>
      <c r="J5" s="368"/>
    </row>
    <row r="6" spans="1:10">
      <c r="A6" s="955" t="s">
        <v>1887</v>
      </c>
      <c r="B6" s="955"/>
      <c r="C6" s="955"/>
      <c r="D6" s="955"/>
      <c r="E6" s="955"/>
      <c r="F6" s="955"/>
      <c r="G6" s="955"/>
      <c r="H6" s="955"/>
      <c r="I6" s="955"/>
      <c r="J6" s="955"/>
    </row>
    <row r="7" spans="1:10">
      <c r="A7" s="574"/>
      <c r="B7" s="574"/>
      <c r="C7" s="574"/>
      <c r="D7" s="574"/>
      <c r="E7" s="574"/>
      <c r="F7" s="574"/>
      <c r="G7" s="580"/>
      <c r="H7" s="580"/>
      <c r="I7" s="580"/>
      <c r="J7" s="574" t="s">
        <v>13</v>
      </c>
    </row>
    <row r="8" spans="1:10" ht="63">
      <c r="A8" s="371" t="s">
        <v>24</v>
      </c>
      <c r="B8" s="371" t="s">
        <v>25</v>
      </c>
      <c r="C8" s="371" t="s">
        <v>26</v>
      </c>
      <c r="D8" s="371" t="s">
        <v>27</v>
      </c>
      <c r="E8" s="371" t="s">
        <v>28</v>
      </c>
      <c r="F8" s="371" t="s">
        <v>29</v>
      </c>
      <c r="G8" s="956" t="s">
        <v>30</v>
      </c>
      <c r="H8" s="957"/>
      <c r="I8" s="958"/>
      <c r="J8" s="371" t="s">
        <v>1373</v>
      </c>
    </row>
    <row r="9" spans="1:10">
      <c r="A9" s="376">
        <v>1</v>
      </c>
      <c r="B9" s="376">
        <v>2</v>
      </c>
      <c r="C9" s="376">
        <v>3</v>
      </c>
      <c r="D9" s="376">
        <v>4</v>
      </c>
      <c r="E9" s="376">
        <v>5</v>
      </c>
      <c r="F9" s="376" t="s">
        <v>32</v>
      </c>
      <c r="G9" s="697">
        <v>2017</v>
      </c>
      <c r="H9" s="697">
        <v>2018</v>
      </c>
      <c r="I9" s="697">
        <v>2019</v>
      </c>
      <c r="J9" s="376">
        <v>7</v>
      </c>
    </row>
    <row r="10" spans="1:10">
      <c r="A10" s="372" t="s">
        <v>33</v>
      </c>
      <c r="B10" s="373" t="s">
        <v>1833</v>
      </c>
      <c r="C10" s="373"/>
      <c r="D10" s="691">
        <v>14</v>
      </c>
      <c r="E10" s="692">
        <f>F10/D10</f>
        <v>543</v>
      </c>
      <c r="F10" s="692">
        <f>SUM(G10:I10)</f>
        <v>7595</v>
      </c>
      <c r="G10" s="623">
        <v>6804</v>
      </c>
      <c r="H10" s="623">
        <f>234+244+160+153</f>
        <v>791</v>
      </c>
      <c r="I10" s="623"/>
      <c r="J10" s="691">
        <v>1000</v>
      </c>
    </row>
    <row r="11" spans="1:10" ht="94.5">
      <c r="A11" s="374" t="s">
        <v>34</v>
      </c>
      <c r="B11" s="375" t="s">
        <v>1834</v>
      </c>
      <c r="C11" s="375" t="s">
        <v>1835</v>
      </c>
      <c r="D11" s="691">
        <v>1</v>
      </c>
      <c r="E11" s="692">
        <f t="shared" ref="E11:E14" si="0">F11/D11</f>
        <v>34835</v>
      </c>
      <c r="F11" s="692">
        <f t="shared" ref="F11:F14" si="1">SUM(G11:I11)</f>
        <v>34835</v>
      </c>
      <c r="G11" s="693">
        <v>30893</v>
      </c>
      <c r="H11" s="693">
        <f>250+13+2981+698</f>
        <v>3942</v>
      </c>
      <c r="I11" s="693"/>
      <c r="J11" s="691">
        <v>1000</v>
      </c>
    </row>
    <row r="12" spans="1:10" ht="63">
      <c r="A12" s="374" t="s">
        <v>36</v>
      </c>
      <c r="B12" s="694" t="s">
        <v>1836</v>
      </c>
      <c r="C12" s="375" t="s">
        <v>1837</v>
      </c>
      <c r="D12" s="691">
        <v>1</v>
      </c>
      <c r="E12" s="692">
        <f t="shared" si="0"/>
        <v>7000</v>
      </c>
      <c r="F12" s="692">
        <f t="shared" si="1"/>
        <v>7000</v>
      </c>
      <c r="G12" s="693">
        <v>7000</v>
      </c>
      <c r="H12" s="693"/>
      <c r="I12" s="693"/>
      <c r="J12" s="691">
        <v>2000</v>
      </c>
    </row>
    <row r="13" spans="1:10">
      <c r="A13" s="374" t="s">
        <v>38</v>
      </c>
      <c r="B13" s="375" t="s">
        <v>1838</v>
      </c>
      <c r="C13" s="375" t="s">
        <v>1203</v>
      </c>
      <c r="D13" s="691">
        <v>1</v>
      </c>
      <c r="E13" s="692">
        <f t="shared" si="0"/>
        <v>25000</v>
      </c>
      <c r="F13" s="692">
        <f t="shared" si="1"/>
        <v>25000</v>
      </c>
      <c r="G13" s="693">
        <v>25000</v>
      </c>
      <c r="H13" s="693"/>
      <c r="I13" s="693"/>
      <c r="J13" s="691">
        <v>2000</v>
      </c>
    </row>
    <row r="14" spans="1:10" ht="63">
      <c r="A14" s="374" t="s">
        <v>63</v>
      </c>
      <c r="B14" s="375" t="s">
        <v>1839</v>
      </c>
      <c r="C14" s="375" t="s">
        <v>1203</v>
      </c>
      <c r="D14" s="691">
        <v>1</v>
      </c>
      <c r="E14" s="692">
        <f t="shared" si="0"/>
        <v>75974</v>
      </c>
      <c r="F14" s="692">
        <f t="shared" si="1"/>
        <v>75974</v>
      </c>
      <c r="G14" s="693">
        <v>60303</v>
      </c>
      <c r="H14" s="693">
        <v>15671</v>
      </c>
      <c r="I14" s="693"/>
      <c r="J14" s="691">
        <v>2000</v>
      </c>
    </row>
    <row r="15" spans="1:10">
      <c r="A15" s="695"/>
      <c r="B15" s="959" t="s">
        <v>41</v>
      </c>
      <c r="C15" s="959"/>
      <c r="D15" s="959"/>
      <c r="E15" s="959"/>
      <c r="F15" s="696">
        <f>SUM(F10:F14)</f>
        <v>150404</v>
      </c>
      <c r="G15" s="696">
        <f>SUM(G10:G14)</f>
        <v>130000</v>
      </c>
      <c r="H15" s="696">
        <f>SUM(H10:H14)</f>
        <v>20404</v>
      </c>
      <c r="I15" s="696"/>
      <c r="J15" s="695"/>
    </row>
  </sheetData>
  <mergeCells count="9">
    <mergeCell ref="A6:J6"/>
    <mergeCell ref="G8:I8"/>
    <mergeCell ref="B15:E15"/>
    <mergeCell ref="A3:B3"/>
    <mergeCell ref="C3:E3"/>
    <mergeCell ref="A4:B4"/>
    <mergeCell ref="C4:E4"/>
    <mergeCell ref="A5:B5"/>
    <mergeCell ref="C5:E5"/>
  </mergeCells>
  <pageMargins left="0.70866141732283472" right="0.70866141732283472" top="0.74803149606299213" bottom="0.74803149606299213" header="0.31496062992125984" footer="0.31496062992125984"/>
  <pageSetup paperSize="9" scale="73" orientation="landscape" r:id="rId1"/>
</worksheet>
</file>

<file path=xl/worksheets/sheet75.xml><?xml version="1.0" encoding="utf-8"?>
<worksheet xmlns="http://schemas.openxmlformats.org/spreadsheetml/2006/main" xmlns:r="http://schemas.openxmlformats.org/officeDocument/2006/relationships">
  <sheetPr>
    <pageSetUpPr fitToPage="1"/>
  </sheetPr>
  <dimension ref="A1:J15"/>
  <sheetViews>
    <sheetView workbookViewId="0">
      <selection activeCell="A5" sqref="A5:J5"/>
    </sheetView>
  </sheetViews>
  <sheetFormatPr defaultColWidth="11.28515625" defaultRowHeight="15.75"/>
  <cols>
    <col min="1" max="1" width="11.28515625" style="1"/>
    <col min="2" max="2" width="24.7109375" style="1" customWidth="1"/>
    <col min="3" max="9" width="11.28515625" style="1"/>
    <col min="10" max="10" width="24.28515625" style="1" customWidth="1"/>
    <col min="11" max="16384" width="11.28515625" style="1"/>
  </cols>
  <sheetData>
    <row r="1" spans="1:10">
      <c r="J1" s="212" t="s">
        <v>1370</v>
      </c>
    </row>
    <row r="2" spans="1:10">
      <c r="A2" s="791" t="s">
        <v>18</v>
      </c>
      <c r="B2" s="791"/>
      <c r="C2" s="812" t="s">
        <v>1041</v>
      </c>
      <c r="D2" s="812"/>
      <c r="E2" s="812"/>
      <c r="F2" s="213"/>
      <c r="G2" s="213"/>
      <c r="H2" s="213"/>
      <c r="I2" s="213"/>
      <c r="J2" s="213"/>
    </row>
    <row r="3" spans="1:10">
      <c r="A3" s="789" t="s">
        <v>20</v>
      </c>
      <c r="B3" s="790"/>
      <c r="C3" s="812" t="s">
        <v>1041</v>
      </c>
      <c r="D3" s="812"/>
      <c r="E3" s="812"/>
      <c r="F3" s="213"/>
      <c r="G3" s="213"/>
      <c r="H3" s="213"/>
      <c r="I3" s="213"/>
      <c r="J3" s="209"/>
    </row>
    <row r="4" spans="1:10">
      <c r="A4" s="791" t="s">
        <v>21</v>
      </c>
      <c r="B4" s="791"/>
      <c r="C4" s="813" t="s">
        <v>1018</v>
      </c>
      <c r="D4" s="813"/>
      <c r="E4" s="813"/>
      <c r="F4" s="213"/>
      <c r="G4" s="213"/>
      <c r="H4" s="213"/>
      <c r="I4" s="213"/>
      <c r="J4" s="213"/>
    </row>
    <row r="5" spans="1:10">
      <c r="A5" s="808" t="s">
        <v>1888</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ht="57.75" customHeight="1">
      <c r="A8" s="796" t="s">
        <v>24</v>
      </c>
      <c r="B8" s="796" t="s">
        <v>25</v>
      </c>
      <c r="C8" s="796" t="s">
        <v>26</v>
      </c>
      <c r="D8" s="810" t="s">
        <v>27</v>
      </c>
      <c r="E8" s="796" t="s">
        <v>28</v>
      </c>
      <c r="F8" s="796" t="s">
        <v>29</v>
      </c>
      <c r="G8" s="798" t="s">
        <v>30</v>
      </c>
      <c r="H8" s="799"/>
      <c r="I8" s="800"/>
      <c r="J8" s="796" t="s">
        <v>1325</v>
      </c>
    </row>
    <row r="9" spans="1:10">
      <c r="A9" s="797"/>
      <c r="B9" s="797"/>
      <c r="C9" s="797"/>
      <c r="D9" s="811"/>
      <c r="E9" s="797"/>
      <c r="F9" s="797"/>
      <c r="G9" s="6">
        <v>2017</v>
      </c>
      <c r="H9" s="6">
        <v>2018</v>
      </c>
      <c r="I9" s="6">
        <v>2019</v>
      </c>
      <c r="J9" s="797"/>
    </row>
    <row r="10" spans="1:10">
      <c r="A10" s="17">
        <v>1</v>
      </c>
      <c r="B10" s="25">
        <v>2</v>
      </c>
      <c r="C10" s="25">
        <v>3</v>
      </c>
      <c r="D10" s="17">
        <v>4</v>
      </c>
      <c r="E10" s="25">
        <v>5</v>
      </c>
      <c r="F10" s="151" t="s">
        <v>32</v>
      </c>
      <c r="G10" s="151">
        <v>7</v>
      </c>
      <c r="H10" s="151">
        <v>8</v>
      </c>
      <c r="I10" s="151">
        <v>9</v>
      </c>
      <c r="J10" s="25">
        <v>10</v>
      </c>
    </row>
    <row r="11" spans="1:10">
      <c r="A11" s="124" t="s">
        <v>33</v>
      </c>
      <c r="B11" s="125" t="s">
        <v>173</v>
      </c>
      <c r="C11" s="127" t="s">
        <v>1116</v>
      </c>
      <c r="D11" s="127">
        <v>3</v>
      </c>
      <c r="E11" s="367">
        <v>13500</v>
      </c>
      <c r="F11" s="145">
        <f>D11*E11</f>
        <v>40500</v>
      </c>
      <c r="G11" s="145"/>
      <c r="H11" s="145">
        <v>40500</v>
      </c>
      <c r="I11" s="145"/>
      <c r="J11" s="709">
        <v>1000</v>
      </c>
    </row>
    <row r="12" spans="1:10">
      <c r="A12" s="124" t="s">
        <v>34</v>
      </c>
      <c r="B12" s="125" t="s">
        <v>1117</v>
      </c>
      <c r="C12" s="127" t="s">
        <v>1116</v>
      </c>
      <c r="D12" s="127">
        <v>3</v>
      </c>
      <c r="E12" s="367">
        <f>14333.33</f>
        <v>14333</v>
      </c>
      <c r="F12" s="145">
        <f>D12*E12</f>
        <v>42999</v>
      </c>
      <c r="G12" s="145"/>
      <c r="H12" s="145">
        <v>43000</v>
      </c>
      <c r="I12" s="145"/>
      <c r="J12" s="709">
        <v>2120</v>
      </c>
    </row>
    <row r="13" spans="1:10">
      <c r="A13" s="124" t="s">
        <v>36</v>
      </c>
      <c r="B13" s="125" t="s">
        <v>952</v>
      </c>
      <c r="C13" s="127" t="s">
        <v>1116</v>
      </c>
      <c r="D13" s="127">
        <v>3</v>
      </c>
      <c r="E13" s="367">
        <v>20000</v>
      </c>
      <c r="F13" s="145">
        <f>D13*E13</f>
        <v>60000</v>
      </c>
      <c r="G13" s="145">
        <v>1500</v>
      </c>
      <c r="H13" s="145">
        <v>58500</v>
      </c>
      <c r="I13" s="145"/>
      <c r="J13" s="22">
        <v>2200</v>
      </c>
    </row>
    <row r="14" spans="1:10">
      <c r="A14" s="124" t="s">
        <v>38</v>
      </c>
      <c r="B14" s="125" t="s">
        <v>1001</v>
      </c>
      <c r="C14" s="127" t="s">
        <v>1116</v>
      </c>
      <c r="D14" s="127">
        <v>3</v>
      </c>
      <c r="E14" s="367">
        <v>3500</v>
      </c>
      <c r="F14" s="145">
        <f>D14*E14</f>
        <v>10500</v>
      </c>
      <c r="G14" s="145"/>
      <c r="H14" s="145">
        <v>10500</v>
      </c>
      <c r="I14" s="145"/>
      <c r="J14" s="22">
        <v>2300</v>
      </c>
    </row>
    <row r="15" spans="1:10">
      <c r="A15" s="126"/>
      <c r="B15" s="793" t="s">
        <v>41</v>
      </c>
      <c r="C15" s="793"/>
      <c r="D15" s="793"/>
      <c r="E15" s="793"/>
      <c r="F15" s="7">
        <f>SUM(F11:F14)+1</f>
        <v>154000</v>
      </c>
      <c r="G15" s="7">
        <f>SUM(G11:G14)</f>
        <v>1500</v>
      </c>
      <c r="H15" s="7">
        <f>SUM(H11:H14)</f>
        <v>152500</v>
      </c>
      <c r="I15" s="7">
        <f>SUM(I11:I14)</f>
        <v>0</v>
      </c>
      <c r="J15" s="126"/>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94" orientation="landscape" r:id="rId1"/>
</worksheet>
</file>

<file path=xl/worksheets/sheet76.xml><?xml version="1.0" encoding="utf-8"?>
<worksheet xmlns="http://schemas.openxmlformats.org/spreadsheetml/2006/main" xmlns:r="http://schemas.openxmlformats.org/officeDocument/2006/relationships">
  <sheetPr>
    <pageSetUpPr fitToPage="1"/>
  </sheetPr>
  <dimension ref="A1:K20"/>
  <sheetViews>
    <sheetView workbookViewId="0">
      <selection activeCell="A5" sqref="A5:J5"/>
    </sheetView>
  </sheetViews>
  <sheetFormatPr defaultRowHeight="15.75"/>
  <cols>
    <col min="1" max="1" width="9.140625" style="1"/>
    <col min="2" max="2" width="21.85546875" style="1" customWidth="1"/>
    <col min="3" max="3" width="23.42578125" style="1" bestFit="1" customWidth="1"/>
    <col min="4" max="4" width="14.5703125" style="1" bestFit="1" customWidth="1"/>
    <col min="5" max="5" width="17.28515625" style="1" customWidth="1"/>
    <col min="6" max="6" width="23.42578125" style="1" bestFit="1" customWidth="1"/>
    <col min="7" max="7" width="9.140625" style="1"/>
    <col min="8" max="8" width="10.85546875" style="1" bestFit="1" customWidth="1"/>
    <col min="9" max="16384" width="9.140625" style="1"/>
  </cols>
  <sheetData>
    <row r="1" spans="1:10">
      <c r="J1" s="212" t="s">
        <v>1369</v>
      </c>
    </row>
    <row r="2" spans="1:10">
      <c r="A2" s="791" t="s">
        <v>18</v>
      </c>
      <c r="B2" s="791"/>
      <c r="C2" s="812" t="s">
        <v>1041</v>
      </c>
      <c r="D2" s="812"/>
      <c r="E2" s="812"/>
      <c r="F2" s="213"/>
      <c r="G2" s="213"/>
      <c r="H2" s="213"/>
      <c r="I2" s="213"/>
      <c r="J2" s="213"/>
    </row>
    <row r="3" spans="1:10">
      <c r="A3" s="789" t="s">
        <v>20</v>
      </c>
      <c r="B3" s="790"/>
      <c r="C3" s="812" t="s">
        <v>1041</v>
      </c>
      <c r="D3" s="812"/>
      <c r="E3" s="812"/>
      <c r="F3" s="213"/>
      <c r="G3" s="213"/>
      <c r="H3" s="213"/>
      <c r="I3" s="213"/>
      <c r="J3" s="209"/>
    </row>
    <row r="4" spans="1:10">
      <c r="A4" s="791" t="s">
        <v>21</v>
      </c>
      <c r="B4" s="791"/>
      <c r="C4" s="813" t="s">
        <v>1018</v>
      </c>
      <c r="D4" s="813"/>
      <c r="E4" s="813"/>
      <c r="F4" s="213"/>
      <c r="G4" s="213"/>
      <c r="H4" s="213"/>
      <c r="I4" s="213"/>
      <c r="J4" s="213"/>
    </row>
    <row r="5" spans="1:10">
      <c r="A5" s="808" t="s">
        <v>1889</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c r="A8" s="796" t="s">
        <v>24</v>
      </c>
      <c r="B8" s="796" t="s">
        <v>25</v>
      </c>
      <c r="C8" s="796" t="s">
        <v>26</v>
      </c>
      <c r="D8" s="810" t="s">
        <v>27</v>
      </c>
      <c r="E8" s="796" t="s">
        <v>28</v>
      </c>
      <c r="F8" s="796" t="s">
        <v>29</v>
      </c>
      <c r="G8" s="798" t="s">
        <v>30</v>
      </c>
      <c r="H8" s="799"/>
      <c r="I8" s="800"/>
      <c r="J8" s="796" t="s">
        <v>31</v>
      </c>
    </row>
    <row r="9" spans="1:10">
      <c r="A9" s="797"/>
      <c r="B9" s="797"/>
      <c r="C9" s="797"/>
      <c r="D9" s="811"/>
      <c r="E9" s="797"/>
      <c r="F9" s="797"/>
      <c r="G9" s="6">
        <v>2017</v>
      </c>
      <c r="H9" s="6">
        <v>2018</v>
      </c>
      <c r="I9" s="6">
        <v>2019</v>
      </c>
      <c r="J9" s="797"/>
    </row>
    <row r="10" spans="1:10">
      <c r="A10" s="17">
        <v>1</v>
      </c>
      <c r="B10" s="25">
        <v>2</v>
      </c>
      <c r="C10" s="25">
        <v>3</v>
      </c>
      <c r="D10" s="17">
        <v>4</v>
      </c>
      <c r="E10" s="25">
        <v>5</v>
      </c>
      <c r="F10" s="151" t="s">
        <v>32</v>
      </c>
      <c r="G10" s="151">
        <v>7</v>
      </c>
      <c r="H10" s="151">
        <v>8</v>
      </c>
      <c r="I10" s="151">
        <v>9</v>
      </c>
      <c r="J10" s="25">
        <v>10</v>
      </c>
    </row>
    <row r="11" spans="1:10">
      <c r="A11" s="124" t="s">
        <v>33</v>
      </c>
      <c r="B11" s="125" t="s">
        <v>173</v>
      </c>
      <c r="C11" s="127" t="s">
        <v>1116</v>
      </c>
      <c r="D11" s="127">
        <v>3</v>
      </c>
      <c r="E11" s="366">
        <v>13500</v>
      </c>
      <c r="F11" s="145">
        <f>D11*E11</f>
        <v>40500</v>
      </c>
      <c r="G11" s="145"/>
      <c r="H11" s="145">
        <v>40500</v>
      </c>
      <c r="I11" s="145"/>
      <c r="J11" s="709">
        <v>1000</v>
      </c>
    </row>
    <row r="12" spans="1:10" ht="31.5">
      <c r="A12" s="124" t="s">
        <v>34</v>
      </c>
      <c r="B12" s="125" t="s">
        <v>1117</v>
      </c>
      <c r="C12" s="127" t="s">
        <v>1116</v>
      </c>
      <c r="D12" s="127">
        <v>3</v>
      </c>
      <c r="E12" s="366">
        <v>14000</v>
      </c>
      <c r="F12" s="145">
        <f>D12*E12</f>
        <v>42000</v>
      </c>
      <c r="G12" s="145"/>
      <c r="H12" s="145">
        <v>42000</v>
      </c>
      <c r="I12" s="145"/>
      <c r="J12" s="709">
        <v>2120</v>
      </c>
    </row>
    <row r="13" spans="1:10">
      <c r="A13" s="124" t="s">
        <v>36</v>
      </c>
      <c r="B13" s="125" t="s">
        <v>952</v>
      </c>
      <c r="C13" s="127" t="s">
        <v>1116</v>
      </c>
      <c r="D13" s="127">
        <v>3</v>
      </c>
      <c r="E13" s="127">
        <v>19500</v>
      </c>
      <c r="F13" s="145">
        <f>D13*E13</f>
        <v>58500</v>
      </c>
      <c r="G13" s="145"/>
      <c r="H13" s="145">
        <v>58500</v>
      </c>
      <c r="I13" s="145"/>
      <c r="J13" s="22">
        <v>2200</v>
      </c>
    </row>
    <row r="14" spans="1:10">
      <c r="A14" s="124" t="s">
        <v>38</v>
      </c>
      <c r="B14" s="125" t="s">
        <v>1001</v>
      </c>
      <c r="C14" s="127" t="s">
        <v>1116</v>
      </c>
      <c r="D14" s="127">
        <v>3</v>
      </c>
      <c r="E14" s="127">
        <v>3000</v>
      </c>
      <c r="F14" s="145">
        <f>D14*E14</f>
        <v>9000</v>
      </c>
      <c r="G14" s="145"/>
      <c r="H14" s="145">
        <v>9000</v>
      </c>
      <c r="I14" s="145"/>
      <c r="J14" s="22">
        <v>2300</v>
      </c>
    </row>
    <row r="15" spans="1:10">
      <c r="A15" s="126"/>
      <c r="B15" s="793" t="s">
        <v>41</v>
      </c>
      <c r="C15" s="793"/>
      <c r="D15" s="793"/>
      <c r="E15" s="793"/>
      <c r="F15" s="7">
        <f>SUM(F11:F14)</f>
        <v>150000</v>
      </c>
      <c r="G15" s="7">
        <f>SUM(G11:G14)</f>
        <v>0</v>
      </c>
      <c r="H15" s="7">
        <f>SUM(H11:H14)</f>
        <v>150000</v>
      </c>
      <c r="I15" s="7">
        <f>SUM(I11:I14)</f>
        <v>0</v>
      </c>
      <c r="J15" s="126"/>
    </row>
    <row r="20" spans="11:11">
      <c r="K20" s="361"/>
    </row>
  </sheetData>
  <mergeCells count="17">
    <mergeCell ref="A2:B2"/>
    <mergeCell ref="C2:E2"/>
    <mergeCell ref="A3:B3"/>
    <mergeCell ref="C3:E3"/>
    <mergeCell ref="A4:B4"/>
    <mergeCell ref="C4:E4"/>
    <mergeCell ref="B15:E15"/>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8" orientation="landscape" r:id="rId1"/>
</worksheet>
</file>

<file path=xl/worksheets/sheet77.xml><?xml version="1.0" encoding="utf-8"?>
<worksheet xmlns="http://schemas.openxmlformats.org/spreadsheetml/2006/main" xmlns:r="http://schemas.openxmlformats.org/officeDocument/2006/relationships">
  <sheetPr>
    <pageSetUpPr fitToPage="1"/>
  </sheetPr>
  <dimension ref="A1:K21"/>
  <sheetViews>
    <sheetView workbookViewId="0">
      <selection activeCell="Q13" sqref="Q13"/>
    </sheetView>
  </sheetViews>
  <sheetFormatPr defaultRowHeight="15.75"/>
  <cols>
    <col min="1" max="1" width="5" style="1" customWidth="1"/>
    <col min="2" max="2" width="41.5703125" style="1" customWidth="1"/>
    <col min="3" max="3" width="15.85546875" style="1" customWidth="1"/>
    <col min="4" max="4" width="10.28515625" style="1" customWidth="1"/>
    <col min="5" max="5" width="15.140625" style="1" customWidth="1"/>
    <col min="6" max="6" width="21.7109375" style="1" customWidth="1"/>
    <col min="7" max="7" width="5.5703125" style="1" bestFit="1" customWidth="1"/>
    <col min="8" max="8" width="12.7109375" style="1" customWidth="1"/>
    <col min="9" max="9" width="5.5703125" style="1" bestFit="1" customWidth="1"/>
    <col min="10" max="10" width="22.28515625" style="1" customWidth="1"/>
    <col min="11" max="16384" width="9.140625" style="1"/>
  </cols>
  <sheetData>
    <row r="1" spans="1:11">
      <c r="J1" s="212" t="s">
        <v>1362</v>
      </c>
      <c r="K1" s="2"/>
    </row>
    <row r="2" spans="1:11">
      <c r="B2" s="327"/>
      <c r="C2" s="364"/>
      <c r="D2" s="327"/>
      <c r="E2" s="327"/>
      <c r="F2" s="327"/>
      <c r="G2" s="365"/>
      <c r="H2" s="327"/>
    </row>
    <row r="3" spans="1:11">
      <c r="A3" s="791" t="s">
        <v>18</v>
      </c>
      <c r="B3" s="791"/>
      <c r="C3" s="812" t="s">
        <v>14</v>
      </c>
      <c r="D3" s="812"/>
      <c r="E3" s="812"/>
      <c r="F3" s="213"/>
      <c r="G3" s="213"/>
      <c r="H3" s="213"/>
      <c r="I3" s="213"/>
      <c r="J3" s="213"/>
    </row>
    <row r="4" spans="1:11">
      <c r="A4" s="789" t="s">
        <v>20</v>
      </c>
      <c r="B4" s="790"/>
      <c r="C4" s="812" t="s">
        <v>14</v>
      </c>
      <c r="D4" s="812"/>
      <c r="E4" s="812"/>
      <c r="F4" s="213"/>
      <c r="G4" s="213"/>
      <c r="H4" s="213"/>
      <c r="I4" s="213"/>
      <c r="J4" s="209"/>
    </row>
    <row r="5" spans="1:11">
      <c r="A5" s="791" t="s">
        <v>21</v>
      </c>
      <c r="B5" s="791"/>
      <c r="C5" s="813" t="s">
        <v>905</v>
      </c>
      <c r="D5" s="813"/>
      <c r="E5" s="813"/>
      <c r="F5" s="213"/>
      <c r="G5" s="213"/>
      <c r="H5" s="213"/>
      <c r="I5" s="213"/>
      <c r="J5" s="213"/>
    </row>
    <row r="6" spans="1:11">
      <c r="A6" s="794" t="s">
        <v>1890</v>
      </c>
      <c r="B6" s="794"/>
      <c r="C6" s="794"/>
      <c r="D6" s="794"/>
      <c r="E6" s="794"/>
      <c r="F6" s="794"/>
      <c r="G6" s="794"/>
      <c r="H6" s="794"/>
      <c r="I6" s="794"/>
      <c r="J6" s="794"/>
    </row>
    <row r="7" spans="1:11">
      <c r="A7" s="795" t="s">
        <v>23</v>
      </c>
      <c r="B7" s="795"/>
      <c r="C7" s="795"/>
      <c r="D7" s="795"/>
      <c r="E7" s="795"/>
      <c r="F7" s="795"/>
      <c r="G7" s="795"/>
      <c r="H7" s="795"/>
      <c r="I7" s="795"/>
      <c r="J7" s="795"/>
    </row>
    <row r="8" spans="1:11">
      <c r="A8" s="630"/>
      <c r="B8" s="630"/>
      <c r="C8" s="630"/>
      <c r="D8" s="630"/>
      <c r="E8" s="630"/>
      <c r="F8" s="630"/>
      <c r="G8" s="630"/>
      <c r="H8" s="630"/>
      <c r="I8" s="630"/>
      <c r="J8" s="657" t="s">
        <v>13</v>
      </c>
    </row>
    <row r="9" spans="1:11">
      <c r="A9" s="796" t="s">
        <v>24</v>
      </c>
      <c r="B9" s="796" t="s">
        <v>25</v>
      </c>
      <c r="C9" s="796" t="s">
        <v>26</v>
      </c>
      <c r="D9" s="810" t="s">
        <v>27</v>
      </c>
      <c r="E9" s="796" t="s">
        <v>28</v>
      </c>
      <c r="F9" s="796" t="s">
        <v>29</v>
      </c>
      <c r="G9" s="798" t="s">
        <v>30</v>
      </c>
      <c r="H9" s="799"/>
      <c r="I9" s="800"/>
      <c r="J9" s="796" t="s">
        <v>31</v>
      </c>
    </row>
    <row r="10" spans="1:11">
      <c r="A10" s="797"/>
      <c r="B10" s="797"/>
      <c r="C10" s="797"/>
      <c r="D10" s="811"/>
      <c r="E10" s="797"/>
      <c r="F10" s="797"/>
      <c r="G10" s="573">
        <v>2017</v>
      </c>
      <c r="H10" s="573">
        <v>2018</v>
      </c>
      <c r="I10" s="573">
        <v>2019</v>
      </c>
      <c r="J10" s="797"/>
    </row>
    <row r="11" spans="1:11">
      <c r="A11" s="17">
        <v>1</v>
      </c>
      <c r="B11" s="25">
        <v>2</v>
      </c>
      <c r="C11" s="25">
        <v>3</v>
      </c>
      <c r="D11" s="17">
        <v>4</v>
      </c>
      <c r="E11" s="25">
        <v>5</v>
      </c>
      <c r="F11" s="151" t="s">
        <v>32</v>
      </c>
      <c r="G11" s="151">
        <v>7</v>
      </c>
      <c r="H11" s="151">
        <v>8</v>
      </c>
      <c r="I11" s="151">
        <v>9</v>
      </c>
      <c r="J11" s="25">
        <v>10</v>
      </c>
    </row>
    <row r="12" spans="1:11">
      <c r="A12" s="124" t="s">
        <v>33</v>
      </c>
      <c r="B12" s="379" t="s">
        <v>1840</v>
      </c>
      <c r="C12" s="127" t="s">
        <v>704</v>
      </c>
      <c r="D12" s="127">
        <v>1</v>
      </c>
      <c r="E12" s="232">
        <v>4640.37</v>
      </c>
      <c r="F12" s="585">
        <f>D12*E12</f>
        <v>4640.37</v>
      </c>
      <c r="G12" s="585"/>
      <c r="H12" s="585"/>
      <c r="I12" s="585"/>
      <c r="J12" s="133">
        <v>1150</v>
      </c>
    </row>
    <row r="13" spans="1:11" ht="47.25">
      <c r="A13" s="124" t="s">
        <v>34</v>
      </c>
      <c r="B13" s="125" t="s">
        <v>1841</v>
      </c>
      <c r="C13" s="127" t="s">
        <v>921</v>
      </c>
      <c r="D13" s="127">
        <v>57</v>
      </c>
      <c r="E13" s="232">
        <f>40*9</f>
        <v>360</v>
      </c>
      <c r="F13" s="585">
        <f t="shared" ref="F13:F20" si="0">D13*E13</f>
        <v>20520</v>
      </c>
      <c r="G13" s="585"/>
      <c r="H13" s="585">
        <v>20520</v>
      </c>
      <c r="I13" s="585"/>
      <c r="J13" s="133">
        <v>2121</v>
      </c>
    </row>
    <row r="14" spans="1:11" ht="63">
      <c r="A14" s="124" t="s">
        <v>36</v>
      </c>
      <c r="B14" s="125" t="s">
        <v>1842</v>
      </c>
      <c r="C14" s="127" t="s">
        <v>915</v>
      </c>
      <c r="D14" s="127">
        <v>65</v>
      </c>
      <c r="E14" s="232">
        <v>720</v>
      </c>
      <c r="F14" s="585">
        <f t="shared" si="0"/>
        <v>46800</v>
      </c>
      <c r="G14" s="585"/>
      <c r="H14" s="585">
        <v>39480</v>
      </c>
      <c r="I14" s="585"/>
      <c r="J14" s="133">
        <v>2122</v>
      </c>
    </row>
    <row r="15" spans="1:11">
      <c r="A15" s="124" t="s">
        <v>38</v>
      </c>
      <c r="B15" s="125" t="s">
        <v>1061</v>
      </c>
      <c r="C15" s="127" t="s">
        <v>704</v>
      </c>
      <c r="D15" s="127">
        <v>1</v>
      </c>
      <c r="E15" s="232">
        <v>3500</v>
      </c>
      <c r="F15" s="585">
        <f t="shared" si="0"/>
        <v>3500</v>
      </c>
      <c r="G15" s="585"/>
      <c r="H15" s="585"/>
      <c r="I15" s="585"/>
      <c r="J15" s="133">
        <v>1150</v>
      </c>
    </row>
    <row r="16" spans="1:11" ht="47.25">
      <c r="A16" s="124" t="s">
        <v>39</v>
      </c>
      <c r="B16" s="125" t="s">
        <v>1843</v>
      </c>
      <c r="C16" s="127" t="s">
        <v>1118</v>
      </c>
      <c r="D16" s="127">
        <v>57</v>
      </c>
      <c r="E16" s="232">
        <v>21.7</v>
      </c>
      <c r="F16" s="585">
        <f t="shared" si="0"/>
        <v>1236.9000000000001</v>
      </c>
      <c r="G16" s="585"/>
      <c r="H16" s="585"/>
      <c r="I16" s="585"/>
      <c r="J16" s="133">
        <v>2122</v>
      </c>
    </row>
    <row r="17" spans="1:10" ht="31.5">
      <c r="A17" s="124" t="s">
        <v>40</v>
      </c>
      <c r="B17" s="125" t="s">
        <v>1844</v>
      </c>
      <c r="C17" s="127" t="s">
        <v>1119</v>
      </c>
      <c r="D17" s="127">
        <v>57</v>
      </c>
      <c r="E17" s="232">
        <v>98</v>
      </c>
      <c r="F17" s="585">
        <f t="shared" si="0"/>
        <v>5586</v>
      </c>
      <c r="G17" s="585"/>
      <c r="H17" s="585"/>
      <c r="I17" s="585"/>
      <c r="J17" s="133">
        <v>2122</v>
      </c>
    </row>
    <row r="18" spans="1:10" ht="31.5">
      <c r="A18" s="124" t="s">
        <v>62</v>
      </c>
      <c r="B18" s="125" t="s">
        <v>1845</v>
      </c>
      <c r="C18" s="127" t="s">
        <v>915</v>
      </c>
      <c r="D18" s="28">
        <v>2</v>
      </c>
      <c r="E18" s="236">
        <v>1200</v>
      </c>
      <c r="F18" s="698">
        <f t="shared" si="0"/>
        <v>2400</v>
      </c>
      <c r="G18" s="698"/>
      <c r="H18" s="698"/>
      <c r="I18" s="698"/>
      <c r="J18" s="120">
        <v>2262</v>
      </c>
    </row>
    <row r="19" spans="1:10">
      <c r="A19" s="124" t="s">
        <v>63</v>
      </c>
      <c r="B19" s="125" t="s">
        <v>1120</v>
      </c>
      <c r="C19" s="127" t="s">
        <v>1121</v>
      </c>
      <c r="D19" s="127">
        <v>1</v>
      </c>
      <c r="E19" s="232">
        <v>500</v>
      </c>
      <c r="F19" s="585">
        <f t="shared" si="0"/>
        <v>500</v>
      </c>
      <c r="G19" s="585"/>
      <c r="H19" s="585"/>
      <c r="I19" s="585"/>
      <c r="J19" s="133">
        <v>2239</v>
      </c>
    </row>
    <row r="20" spans="1:10">
      <c r="A20" s="124" t="s">
        <v>64</v>
      </c>
      <c r="B20" s="125" t="s">
        <v>56</v>
      </c>
      <c r="C20" s="127" t="s">
        <v>1076</v>
      </c>
      <c r="D20" s="127">
        <v>1</v>
      </c>
      <c r="E20" s="232">
        <v>1000</v>
      </c>
      <c r="F20" s="585">
        <f t="shared" si="0"/>
        <v>1000</v>
      </c>
      <c r="G20" s="585"/>
      <c r="H20" s="585"/>
      <c r="I20" s="585"/>
      <c r="J20" s="133">
        <v>2239</v>
      </c>
    </row>
    <row r="21" spans="1:10">
      <c r="A21" s="126"/>
      <c r="B21" s="907" t="s">
        <v>41</v>
      </c>
      <c r="C21" s="908"/>
      <c r="D21" s="908"/>
      <c r="E21" s="909"/>
      <c r="F21" s="699">
        <f>SUM(F12:F20)</f>
        <v>86183.27</v>
      </c>
      <c r="G21" s="699">
        <f>SUM(G12:G19)</f>
        <v>0</v>
      </c>
      <c r="H21" s="699">
        <f t="shared" ref="H21:I21" si="1">SUM(H12:H19)</f>
        <v>60000</v>
      </c>
      <c r="I21" s="171">
        <f t="shared" si="1"/>
        <v>0</v>
      </c>
      <c r="J21" s="126"/>
    </row>
  </sheetData>
  <mergeCells count="17">
    <mergeCell ref="A3:B3"/>
    <mergeCell ref="C3:E3"/>
    <mergeCell ref="A4:B4"/>
    <mergeCell ref="C4:E4"/>
    <mergeCell ref="A5:B5"/>
    <mergeCell ref="C5:E5"/>
    <mergeCell ref="B21:E21"/>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84" orientation="landscape" r:id="rId1"/>
</worksheet>
</file>

<file path=xl/worksheets/sheet78.xml><?xml version="1.0" encoding="utf-8"?>
<worksheet xmlns="http://schemas.openxmlformats.org/spreadsheetml/2006/main" xmlns:r="http://schemas.openxmlformats.org/officeDocument/2006/relationships">
  <dimension ref="A1:K31"/>
  <sheetViews>
    <sheetView workbookViewId="0">
      <selection activeCell="J1" sqref="J1"/>
    </sheetView>
  </sheetViews>
  <sheetFormatPr defaultRowHeight="15.75"/>
  <cols>
    <col min="1" max="1" width="5" style="1" customWidth="1"/>
    <col min="2" max="2" width="49.7109375" style="1" customWidth="1"/>
    <col min="3" max="3" width="12.85546875" style="1" customWidth="1"/>
    <col min="4" max="4" width="9.5703125" style="1" customWidth="1"/>
    <col min="5" max="5" width="15.140625" style="1" customWidth="1"/>
    <col min="6" max="6" width="14.5703125" style="1" customWidth="1"/>
    <col min="7" max="9" width="11.42578125" style="1" customWidth="1"/>
    <col min="10" max="10" width="20.5703125" style="361" customWidth="1"/>
    <col min="11" max="16384" width="9.140625" style="1"/>
  </cols>
  <sheetData>
    <row r="1" spans="1:11">
      <c r="J1" s="356" t="s">
        <v>1361</v>
      </c>
      <c r="K1" s="2"/>
    </row>
    <row r="3" spans="1:11">
      <c r="A3" s="791" t="s">
        <v>18</v>
      </c>
      <c r="B3" s="791"/>
      <c r="C3" s="962" t="s">
        <v>10</v>
      </c>
      <c r="D3" s="962"/>
      <c r="E3" s="962"/>
      <c r="F3" s="213"/>
      <c r="G3" s="213"/>
      <c r="H3" s="213"/>
      <c r="I3" s="213"/>
      <c r="J3" s="357"/>
    </row>
    <row r="4" spans="1:11">
      <c r="A4" s="789" t="s">
        <v>20</v>
      </c>
      <c r="B4" s="790"/>
      <c r="C4" s="962" t="s">
        <v>10</v>
      </c>
      <c r="D4" s="962"/>
      <c r="E4" s="962"/>
      <c r="F4" s="213"/>
      <c r="G4" s="213"/>
      <c r="H4" s="213"/>
      <c r="I4" s="213"/>
      <c r="J4" s="357"/>
    </row>
    <row r="5" spans="1:11">
      <c r="A5" s="791" t="s">
        <v>21</v>
      </c>
      <c r="B5" s="791"/>
      <c r="C5" s="963" t="s">
        <v>12</v>
      </c>
      <c r="D5" s="963"/>
      <c r="E5" s="963"/>
      <c r="F5" s="213"/>
      <c r="G5" s="213"/>
      <c r="H5" s="213"/>
      <c r="I5" s="213"/>
      <c r="J5" s="357"/>
    </row>
    <row r="6" spans="1:11">
      <c r="A6" s="794" t="s">
        <v>1100</v>
      </c>
      <c r="B6" s="794"/>
      <c r="C6" s="794"/>
      <c r="D6" s="794"/>
      <c r="E6" s="794"/>
      <c r="F6" s="794"/>
      <c r="G6" s="794"/>
      <c r="H6" s="794"/>
      <c r="I6" s="794"/>
      <c r="J6" s="794"/>
    </row>
    <row r="7" spans="1:11">
      <c r="A7" s="795" t="s">
        <v>23</v>
      </c>
      <c r="B7" s="795"/>
      <c r="C7" s="795"/>
      <c r="D7" s="795"/>
      <c r="E7" s="795"/>
      <c r="F7" s="795"/>
      <c r="G7" s="795"/>
      <c r="H7" s="795"/>
      <c r="I7" s="795"/>
      <c r="J7" s="795"/>
    </row>
    <row r="8" spans="1:11">
      <c r="A8" s="630"/>
      <c r="B8" s="630"/>
      <c r="C8" s="630"/>
      <c r="D8" s="630"/>
      <c r="E8" s="630"/>
      <c r="F8" s="630"/>
      <c r="G8" s="630"/>
      <c r="H8" s="630"/>
      <c r="I8" s="630"/>
      <c r="J8" s="631" t="s">
        <v>13</v>
      </c>
    </row>
    <row r="9" spans="1:11">
      <c r="A9" s="796" t="s">
        <v>24</v>
      </c>
      <c r="B9" s="796" t="s">
        <v>25</v>
      </c>
      <c r="C9" s="796" t="s">
        <v>26</v>
      </c>
      <c r="D9" s="796" t="s">
        <v>27</v>
      </c>
      <c r="E9" s="796" t="s">
        <v>28</v>
      </c>
      <c r="F9" s="796" t="s">
        <v>29</v>
      </c>
      <c r="G9" s="798" t="s">
        <v>30</v>
      </c>
      <c r="H9" s="799"/>
      <c r="I9" s="800"/>
      <c r="J9" s="784" t="s">
        <v>1363</v>
      </c>
    </row>
    <row r="10" spans="1:11">
      <c r="A10" s="797"/>
      <c r="B10" s="797"/>
      <c r="C10" s="797"/>
      <c r="D10" s="797"/>
      <c r="E10" s="797"/>
      <c r="F10" s="797"/>
      <c r="G10" s="573">
        <v>2017</v>
      </c>
      <c r="H10" s="573">
        <v>2018</v>
      </c>
      <c r="I10" s="573">
        <v>2019</v>
      </c>
      <c r="J10" s="785"/>
    </row>
    <row r="11" spans="1:11">
      <c r="A11" s="17">
        <v>1</v>
      </c>
      <c r="B11" s="25">
        <v>2</v>
      </c>
      <c r="C11" s="25">
        <v>3</v>
      </c>
      <c r="D11" s="17">
        <v>4</v>
      </c>
      <c r="E11" s="25">
        <v>5</v>
      </c>
      <c r="F11" s="151" t="s">
        <v>32</v>
      </c>
      <c r="G11" s="151">
        <v>7</v>
      </c>
      <c r="H11" s="151">
        <v>8</v>
      </c>
      <c r="I11" s="151">
        <v>9</v>
      </c>
      <c r="J11" s="359">
        <v>10</v>
      </c>
    </row>
    <row r="12" spans="1:11" ht="31.5">
      <c r="A12" s="124" t="s">
        <v>33</v>
      </c>
      <c r="B12" s="125" t="s">
        <v>1101</v>
      </c>
      <c r="C12" s="127" t="s">
        <v>1102</v>
      </c>
      <c r="D12" s="127">
        <v>6</v>
      </c>
      <c r="E12" s="127">
        <v>740</v>
      </c>
      <c r="F12" s="145">
        <f>D12*E12</f>
        <v>4440</v>
      </c>
      <c r="G12" s="145">
        <v>4440</v>
      </c>
      <c r="H12" s="145"/>
      <c r="I12" s="145"/>
      <c r="J12" s="133">
        <v>2279</v>
      </c>
    </row>
    <row r="13" spans="1:11" ht="31.5">
      <c r="A13" s="124" t="s">
        <v>281</v>
      </c>
      <c r="B13" s="125" t="s">
        <v>1103</v>
      </c>
      <c r="C13" s="127" t="s">
        <v>1102</v>
      </c>
      <c r="D13" s="127">
        <v>12</v>
      </c>
      <c r="E13" s="127">
        <v>740</v>
      </c>
      <c r="F13" s="145">
        <f>D13*E13</f>
        <v>8880</v>
      </c>
      <c r="G13" s="145">
        <v>4440</v>
      </c>
      <c r="H13" s="145">
        <v>4440</v>
      </c>
      <c r="I13" s="145"/>
      <c r="J13" s="133">
        <v>2279</v>
      </c>
    </row>
    <row r="14" spans="1:11">
      <c r="A14" s="124" t="s">
        <v>36</v>
      </c>
      <c r="B14" s="125" t="s">
        <v>1104</v>
      </c>
      <c r="C14" s="127" t="s">
        <v>1102</v>
      </c>
      <c r="D14" s="127">
        <v>4</v>
      </c>
      <c r="E14" s="127">
        <v>740</v>
      </c>
      <c r="F14" s="145">
        <f>D14*E14</f>
        <v>2960</v>
      </c>
      <c r="G14" s="145">
        <v>0</v>
      </c>
      <c r="H14" s="145">
        <v>2960</v>
      </c>
      <c r="I14" s="145">
        <v>0</v>
      </c>
      <c r="J14" s="133">
        <v>2279</v>
      </c>
    </row>
    <row r="15" spans="1:11">
      <c r="A15" s="124" t="s">
        <v>38</v>
      </c>
      <c r="B15" s="223" t="s">
        <v>1105</v>
      </c>
      <c r="C15" s="127" t="s">
        <v>1102</v>
      </c>
      <c r="D15" s="127">
        <v>12</v>
      </c>
      <c r="E15" s="127">
        <v>370</v>
      </c>
      <c r="F15" s="145">
        <f>D15*E15</f>
        <v>4440</v>
      </c>
      <c r="G15" s="145">
        <v>2960</v>
      </c>
      <c r="H15" s="145">
        <v>1480</v>
      </c>
      <c r="I15" s="145">
        <v>0</v>
      </c>
      <c r="J15" s="133">
        <v>2279</v>
      </c>
    </row>
    <row r="16" spans="1:11" ht="31.5">
      <c r="A16" s="124" t="s">
        <v>39</v>
      </c>
      <c r="B16" s="223" t="s">
        <v>1106</v>
      </c>
      <c r="C16" s="127" t="s">
        <v>218</v>
      </c>
      <c r="D16" s="127">
        <v>750</v>
      </c>
      <c r="E16" s="127">
        <v>1.8</v>
      </c>
      <c r="F16" s="145">
        <f t="shared" ref="F16:F30" si="0">D16*E16</f>
        <v>1350</v>
      </c>
      <c r="G16" s="145">
        <v>1350</v>
      </c>
      <c r="H16" s="145">
        <v>0</v>
      </c>
      <c r="I16" s="145">
        <v>0</v>
      </c>
      <c r="J16" s="133">
        <v>2279</v>
      </c>
    </row>
    <row r="17" spans="1:10" ht="31.5">
      <c r="A17" s="124" t="s">
        <v>290</v>
      </c>
      <c r="B17" s="683" t="s">
        <v>1107</v>
      </c>
      <c r="C17" s="28" t="s">
        <v>1102</v>
      </c>
      <c r="D17" s="28">
        <v>4</v>
      </c>
      <c r="E17" s="28">
        <v>980</v>
      </c>
      <c r="F17" s="224">
        <f t="shared" si="0"/>
        <v>3920</v>
      </c>
      <c r="G17" s="224">
        <v>3920</v>
      </c>
      <c r="H17" s="224">
        <v>0</v>
      </c>
      <c r="I17" s="224"/>
      <c r="J17" s="133">
        <v>2279</v>
      </c>
    </row>
    <row r="18" spans="1:10" ht="31.5">
      <c r="A18" s="124" t="s">
        <v>62</v>
      </c>
      <c r="B18" s="607" t="s">
        <v>1108</v>
      </c>
      <c r="C18" s="28" t="s">
        <v>1082</v>
      </c>
      <c r="D18" s="28">
        <v>100</v>
      </c>
      <c r="E18" s="28">
        <v>16.5</v>
      </c>
      <c r="F18" s="224">
        <f t="shared" si="0"/>
        <v>1650</v>
      </c>
      <c r="G18" s="224">
        <v>1650</v>
      </c>
      <c r="H18" s="224">
        <v>0</v>
      </c>
      <c r="I18" s="224"/>
      <c r="J18" s="133">
        <v>2279</v>
      </c>
    </row>
    <row r="19" spans="1:10" ht="31.5">
      <c r="A19" s="124" t="s">
        <v>63</v>
      </c>
      <c r="B19" s="363" t="s">
        <v>1109</v>
      </c>
      <c r="C19" s="28" t="s">
        <v>202</v>
      </c>
      <c r="D19" s="28">
        <v>180</v>
      </c>
      <c r="E19" s="28">
        <v>26.5</v>
      </c>
      <c r="F19" s="224">
        <f t="shared" si="0"/>
        <v>4770</v>
      </c>
      <c r="G19" s="224"/>
      <c r="H19" s="224">
        <v>1370</v>
      </c>
      <c r="I19" s="224"/>
      <c r="J19" s="133">
        <v>2279</v>
      </c>
    </row>
    <row r="20" spans="1:10" ht="31.5">
      <c r="A20" s="124" t="s">
        <v>64</v>
      </c>
      <c r="B20" s="363" t="s">
        <v>1110</v>
      </c>
      <c r="C20" s="28" t="s">
        <v>218</v>
      </c>
      <c r="D20" s="28">
        <v>100</v>
      </c>
      <c r="E20" s="28">
        <v>42.4</v>
      </c>
      <c r="F20" s="224">
        <f t="shared" si="0"/>
        <v>4240</v>
      </c>
      <c r="G20" s="224">
        <v>2120</v>
      </c>
      <c r="H20" s="224">
        <v>2120</v>
      </c>
      <c r="I20" s="224"/>
      <c r="J20" s="133">
        <v>2279</v>
      </c>
    </row>
    <row r="21" spans="1:10" ht="31.5">
      <c r="A21" s="124" t="s">
        <v>107</v>
      </c>
      <c r="B21" s="363" t="s">
        <v>1364</v>
      </c>
      <c r="C21" s="28" t="s">
        <v>218</v>
      </c>
      <c r="D21" s="28">
        <v>100</v>
      </c>
      <c r="E21" s="28">
        <v>47.36</v>
      </c>
      <c r="F21" s="224">
        <f t="shared" si="0"/>
        <v>4736</v>
      </c>
      <c r="G21" s="224">
        <v>2368</v>
      </c>
      <c r="H21" s="224">
        <v>2368</v>
      </c>
      <c r="I21" s="224"/>
      <c r="J21" s="133">
        <v>2279</v>
      </c>
    </row>
    <row r="22" spans="1:10" ht="47.25">
      <c r="A22" s="124" t="s">
        <v>109</v>
      </c>
      <c r="B22" s="363" t="s">
        <v>1365</v>
      </c>
      <c r="C22" s="28" t="s">
        <v>218</v>
      </c>
      <c r="D22" s="28">
        <v>15</v>
      </c>
      <c r="E22" s="28">
        <v>75</v>
      </c>
      <c r="F22" s="224">
        <f t="shared" si="0"/>
        <v>1125</v>
      </c>
      <c r="G22" s="224"/>
      <c r="H22" s="224">
        <v>1125</v>
      </c>
      <c r="I22" s="224"/>
      <c r="J22" s="133">
        <v>2312</v>
      </c>
    </row>
    <row r="23" spans="1:10" ht="31.5">
      <c r="A23" s="124" t="s">
        <v>112</v>
      </c>
      <c r="B23" s="363" t="s">
        <v>1366</v>
      </c>
      <c r="C23" s="28" t="s">
        <v>218</v>
      </c>
      <c r="D23" s="28">
        <v>48</v>
      </c>
      <c r="E23" s="28">
        <v>100.25</v>
      </c>
      <c r="F23" s="224">
        <f t="shared" si="0"/>
        <v>4812</v>
      </c>
      <c r="G23" s="224"/>
      <c r="H23" s="224">
        <v>4812</v>
      </c>
      <c r="I23" s="224"/>
      <c r="J23" s="133">
        <v>2312</v>
      </c>
    </row>
    <row r="24" spans="1:10">
      <c r="A24" s="124" t="s">
        <v>114</v>
      </c>
      <c r="B24" s="363" t="s">
        <v>1111</v>
      </c>
      <c r="C24" s="28" t="s">
        <v>202</v>
      </c>
      <c r="D24" s="28">
        <v>44</v>
      </c>
      <c r="E24" s="28">
        <v>45.18</v>
      </c>
      <c r="F24" s="224">
        <v>1988</v>
      </c>
      <c r="G24" s="224"/>
      <c r="H24" s="224">
        <v>1988</v>
      </c>
      <c r="I24" s="224"/>
      <c r="J24" s="133">
        <v>2279</v>
      </c>
    </row>
    <row r="25" spans="1:10" ht="31.5">
      <c r="A25" s="124" t="s">
        <v>116</v>
      </c>
      <c r="B25" s="363" t="s">
        <v>1112</v>
      </c>
      <c r="C25" s="28" t="s">
        <v>218</v>
      </c>
      <c r="D25" s="28">
        <v>48</v>
      </c>
      <c r="E25" s="28">
        <v>61.7</v>
      </c>
      <c r="F25" s="224">
        <f t="shared" si="0"/>
        <v>2962</v>
      </c>
      <c r="G25" s="224"/>
      <c r="H25" s="224">
        <v>2962</v>
      </c>
      <c r="I25" s="224"/>
      <c r="J25" s="133">
        <v>2312</v>
      </c>
    </row>
    <row r="26" spans="1:10" ht="31.5">
      <c r="A26" s="251" t="s">
        <v>118</v>
      </c>
      <c r="B26" s="363" t="s">
        <v>1367</v>
      </c>
      <c r="C26" s="28" t="s">
        <v>218</v>
      </c>
      <c r="D26" s="28">
        <v>6000</v>
      </c>
      <c r="E26" s="28">
        <v>0.47</v>
      </c>
      <c r="F26" s="224">
        <f t="shared" si="0"/>
        <v>2820</v>
      </c>
      <c r="G26" s="224"/>
      <c r="H26" s="224">
        <v>6220</v>
      </c>
      <c r="I26" s="224"/>
      <c r="J26" s="133">
        <v>2279</v>
      </c>
    </row>
    <row r="27" spans="1:10" ht="31.5">
      <c r="A27" s="124" t="s">
        <v>120</v>
      </c>
      <c r="B27" s="363" t="s">
        <v>1113</v>
      </c>
      <c r="C27" s="28" t="s">
        <v>218</v>
      </c>
      <c r="D27" s="28">
        <v>1</v>
      </c>
      <c r="E27" s="120">
        <v>790</v>
      </c>
      <c r="F27" s="224">
        <f t="shared" si="0"/>
        <v>790</v>
      </c>
      <c r="G27" s="224"/>
      <c r="H27" s="224">
        <v>790</v>
      </c>
      <c r="I27" s="224"/>
      <c r="J27" s="133">
        <v>5238</v>
      </c>
    </row>
    <row r="28" spans="1:10" ht="63">
      <c r="A28" s="124" t="s">
        <v>122</v>
      </c>
      <c r="B28" s="363" t="s">
        <v>1368</v>
      </c>
      <c r="C28" s="28" t="s">
        <v>202</v>
      </c>
      <c r="D28" s="28">
        <v>105</v>
      </c>
      <c r="E28" s="28">
        <v>35.479999999999997</v>
      </c>
      <c r="F28" s="224">
        <f t="shared" si="0"/>
        <v>3725</v>
      </c>
      <c r="G28" s="224"/>
      <c r="H28" s="224">
        <v>3725</v>
      </c>
      <c r="I28" s="224"/>
      <c r="J28" s="133">
        <v>2279</v>
      </c>
    </row>
    <row r="29" spans="1:10" ht="63">
      <c r="A29" s="124" t="s">
        <v>124</v>
      </c>
      <c r="B29" s="363" t="s">
        <v>1114</v>
      </c>
      <c r="C29" s="28" t="s">
        <v>218</v>
      </c>
      <c r="D29" s="28">
        <v>1</v>
      </c>
      <c r="E29" s="28">
        <v>952</v>
      </c>
      <c r="F29" s="224">
        <f t="shared" si="0"/>
        <v>952</v>
      </c>
      <c r="G29" s="224">
        <v>952</v>
      </c>
      <c r="H29" s="224">
        <v>1675</v>
      </c>
      <c r="I29" s="224"/>
      <c r="J29" s="133">
        <v>2120</v>
      </c>
    </row>
    <row r="30" spans="1:10" ht="31.5">
      <c r="A30" s="124" t="s">
        <v>527</v>
      </c>
      <c r="B30" s="363" t="s">
        <v>1115</v>
      </c>
      <c r="C30" s="28" t="s">
        <v>218</v>
      </c>
      <c r="D30" s="28">
        <v>60</v>
      </c>
      <c r="E30" s="28">
        <v>44</v>
      </c>
      <c r="F30" s="224">
        <f t="shared" si="0"/>
        <v>2640</v>
      </c>
      <c r="G30" s="224"/>
      <c r="H30" s="224">
        <v>965</v>
      </c>
      <c r="I30" s="224"/>
      <c r="J30" s="133">
        <v>2350</v>
      </c>
    </row>
    <row r="31" spans="1:10">
      <c r="A31" s="126"/>
      <c r="B31" s="793" t="s">
        <v>41</v>
      </c>
      <c r="C31" s="793"/>
      <c r="D31" s="793"/>
      <c r="E31" s="793"/>
      <c r="F31" s="7">
        <f>SUM(F12:F30)</f>
        <v>63200</v>
      </c>
      <c r="G31" s="7">
        <f>SUM(G12:G30)</f>
        <v>24200</v>
      </c>
      <c r="H31" s="7">
        <f>SUM(H12:H30)</f>
        <v>39000</v>
      </c>
      <c r="I31" s="7">
        <f>SUM(I12:I30)</f>
        <v>0</v>
      </c>
      <c r="J31" s="360"/>
    </row>
  </sheetData>
  <mergeCells count="17">
    <mergeCell ref="A3:B3"/>
    <mergeCell ref="C3:E3"/>
    <mergeCell ref="A4:B4"/>
    <mergeCell ref="C4:E4"/>
    <mergeCell ref="A5:B5"/>
    <mergeCell ref="C5:E5"/>
    <mergeCell ref="B31:E31"/>
    <mergeCell ref="A6:J6"/>
    <mergeCell ref="A7:J7"/>
    <mergeCell ref="A9:A10"/>
    <mergeCell ref="B9:B10"/>
    <mergeCell ref="C9:C10"/>
    <mergeCell ref="D9:D10"/>
    <mergeCell ref="E9:E10"/>
    <mergeCell ref="F9:F10"/>
    <mergeCell ref="G9:I9"/>
    <mergeCell ref="J9:J10"/>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dimension ref="A1:K12"/>
  <sheetViews>
    <sheetView workbookViewId="0">
      <selection activeCell="J28" sqref="J28"/>
    </sheetView>
  </sheetViews>
  <sheetFormatPr defaultRowHeight="15.75"/>
  <cols>
    <col min="1" max="1" width="5" style="1" customWidth="1"/>
    <col min="2" max="2" width="29.5703125" style="1" customWidth="1"/>
    <col min="3" max="3" width="20.7109375" style="1" customWidth="1"/>
    <col min="4" max="4" width="17.28515625" style="1" customWidth="1"/>
    <col min="5" max="5" width="15.140625" style="1" customWidth="1"/>
    <col min="6" max="6" width="21.7109375" style="1" customWidth="1"/>
    <col min="7" max="7" width="5.5703125" style="1" bestFit="1" customWidth="1"/>
    <col min="8" max="9" width="9" style="1" bestFit="1" customWidth="1"/>
    <col min="10" max="10" width="47" style="1" customWidth="1"/>
    <col min="11" max="16384" width="9.140625" style="1"/>
  </cols>
  <sheetData>
    <row r="1" spans="1:11">
      <c r="J1" s="212" t="s">
        <v>1846</v>
      </c>
      <c r="K1" s="2"/>
    </row>
    <row r="2" spans="1:11">
      <c r="A2" s="791" t="s">
        <v>18</v>
      </c>
      <c r="B2" s="791"/>
      <c r="C2" s="812" t="s">
        <v>1271</v>
      </c>
      <c r="D2" s="812"/>
      <c r="E2" s="812"/>
      <c r="F2" s="213"/>
      <c r="G2" s="213"/>
      <c r="H2" s="213"/>
      <c r="I2" s="213"/>
      <c r="J2" s="213"/>
    </row>
    <row r="3" spans="1:11">
      <c r="A3" s="789" t="s">
        <v>20</v>
      </c>
      <c r="B3" s="790"/>
      <c r="C3" s="812" t="s">
        <v>1271</v>
      </c>
      <c r="D3" s="812"/>
      <c r="E3" s="812"/>
      <c r="F3" s="213"/>
      <c r="G3" s="213"/>
      <c r="H3" s="213"/>
      <c r="I3" s="213"/>
      <c r="J3" s="209"/>
    </row>
    <row r="4" spans="1:11">
      <c r="A4" s="791" t="s">
        <v>21</v>
      </c>
      <c r="B4" s="791"/>
      <c r="C4" s="812" t="s">
        <v>12</v>
      </c>
      <c r="D4" s="812"/>
      <c r="E4" s="812"/>
      <c r="F4" s="213"/>
      <c r="G4" s="213"/>
      <c r="H4" s="213"/>
      <c r="I4" s="213"/>
      <c r="J4" s="213"/>
    </row>
    <row r="5" spans="1:11">
      <c r="A5" s="808" t="s">
        <v>1272</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6.75" customHeight="1">
      <c r="A8" s="796" t="s">
        <v>24</v>
      </c>
      <c r="B8" s="796" t="s">
        <v>25</v>
      </c>
      <c r="C8" s="796" t="s">
        <v>26</v>
      </c>
      <c r="D8" s="810" t="s">
        <v>27</v>
      </c>
      <c r="E8" s="796" t="s">
        <v>28</v>
      </c>
      <c r="F8" s="796" t="s">
        <v>29</v>
      </c>
      <c r="G8" s="798" t="s">
        <v>30</v>
      </c>
      <c r="H8" s="799"/>
      <c r="I8" s="800"/>
      <c r="J8" s="796" t="s">
        <v>1325</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1117</v>
      </c>
      <c r="C11" s="127"/>
      <c r="D11" s="127">
        <v>2</v>
      </c>
      <c r="E11" s="127">
        <v>20000</v>
      </c>
      <c r="F11" s="145">
        <f>D11*E11</f>
        <v>40000</v>
      </c>
      <c r="G11" s="145"/>
      <c r="H11" s="145">
        <v>20000</v>
      </c>
      <c r="I11" s="145">
        <v>20000</v>
      </c>
      <c r="J11" s="210"/>
    </row>
    <row r="12" spans="1:11">
      <c r="A12" s="126"/>
      <c r="B12" s="793" t="s">
        <v>41</v>
      </c>
      <c r="C12" s="793"/>
      <c r="D12" s="793"/>
      <c r="E12" s="793"/>
      <c r="F12" s="7">
        <f>SUM(F11:F11)</f>
        <v>40000</v>
      </c>
      <c r="G12" s="7">
        <f>SUM(G11:G11)</f>
        <v>0</v>
      </c>
      <c r="H12" s="7">
        <f>SUM(H11:H11)</f>
        <v>20000</v>
      </c>
      <c r="I12" s="7">
        <f>SUM(I11:I11)</f>
        <v>20000</v>
      </c>
      <c r="J12" s="126"/>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14"/>
  <sheetViews>
    <sheetView zoomScale="87" zoomScaleNormal="87" workbookViewId="0">
      <selection activeCell="L12" sqref="L12"/>
    </sheetView>
  </sheetViews>
  <sheetFormatPr defaultRowHeight="15.75"/>
  <cols>
    <col min="1" max="1" width="5" style="1" customWidth="1"/>
    <col min="2" max="2" width="38.42578125" style="1" customWidth="1"/>
    <col min="3" max="3" width="14.140625" style="1" customWidth="1"/>
    <col min="4" max="4" width="17.28515625" style="1" customWidth="1"/>
    <col min="5" max="5" width="31.85546875" style="1" customWidth="1"/>
    <col min="6" max="6" width="13.140625" style="1" bestFit="1" customWidth="1"/>
    <col min="7" max="8" width="13.28515625" style="1" bestFit="1" customWidth="1"/>
    <col min="9" max="9" width="9.28515625" style="1" customWidth="1"/>
    <col min="10" max="10" width="53.85546875" style="1" bestFit="1" customWidth="1"/>
    <col min="11" max="11" width="9.140625" style="1"/>
    <col min="12" max="12" width="10.7109375" style="1" bestFit="1" customWidth="1"/>
    <col min="13" max="16384" width="9.140625" style="1"/>
  </cols>
  <sheetData>
    <row r="1" spans="1:10">
      <c r="J1" s="212" t="s">
        <v>1299</v>
      </c>
    </row>
    <row r="2" spans="1:10">
      <c r="A2" s="791" t="s">
        <v>18</v>
      </c>
      <c r="B2" s="791"/>
      <c r="C2" s="812" t="s">
        <v>126</v>
      </c>
      <c r="D2" s="812"/>
      <c r="E2" s="812"/>
      <c r="F2" s="213"/>
      <c r="G2" s="213"/>
      <c r="H2" s="213"/>
      <c r="I2" s="213"/>
      <c r="J2" s="213"/>
    </row>
    <row r="3" spans="1:10">
      <c r="A3" s="789" t="s">
        <v>20</v>
      </c>
      <c r="B3" s="790"/>
      <c r="C3" s="812" t="s">
        <v>127</v>
      </c>
      <c r="D3" s="812"/>
      <c r="E3" s="812"/>
      <c r="F3" s="213"/>
      <c r="G3" s="213"/>
      <c r="H3" s="213"/>
      <c r="I3" s="213"/>
      <c r="J3" s="209"/>
    </row>
    <row r="4" spans="1:10">
      <c r="A4" s="791" t="s">
        <v>21</v>
      </c>
      <c r="B4" s="791"/>
      <c r="C4" s="813" t="s">
        <v>128</v>
      </c>
      <c r="D4" s="813"/>
      <c r="E4" s="813"/>
      <c r="F4" s="213"/>
      <c r="G4" s="213"/>
      <c r="H4" s="213"/>
      <c r="I4" s="213"/>
      <c r="J4" s="213"/>
    </row>
    <row r="5" spans="1:10">
      <c r="A5" s="808" t="s">
        <v>129</v>
      </c>
      <c r="B5" s="808"/>
      <c r="C5" s="808"/>
      <c r="D5" s="808"/>
      <c r="E5" s="808"/>
      <c r="F5" s="808"/>
      <c r="G5" s="808"/>
      <c r="H5" s="808"/>
      <c r="I5" s="808"/>
      <c r="J5" s="808"/>
    </row>
    <row r="6" spans="1:10">
      <c r="A6" s="795" t="s">
        <v>23</v>
      </c>
      <c r="B6" s="795"/>
      <c r="C6" s="795"/>
      <c r="D6" s="795"/>
      <c r="E6" s="795"/>
      <c r="F6" s="795"/>
      <c r="G6" s="795"/>
      <c r="H6" s="795"/>
      <c r="I6" s="795"/>
      <c r="J6" s="795"/>
    </row>
    <row r="7" spans="1:10">
      <c r="A7" s="3"/>
      <c r="B7" s="3"/>
      <c r="C7" s="3"/>
      <c r="D7" s="3"/>
      <c r="E7" s="3"/>
      <c r="F7" s="3"/>
      <c r="G7" s="3"/>
      <c r="H7" s="3"/>
      <c r="I7" s="3"/>
      <c r="J7" s="4" t="s">
        <v>13</v>
      </c>
    </row>
    <row r="8" spans="1:10">
      <c r="A8" s="796" t="s">
        <v>24</v>
      </c>
      <c r="B8" s="796" t="s">
        <v>25</v>
      </c>
      <c r="C8" s="796" t="s">
        <v>26</v>
      </c>
      <c r="D8" s="810" t="s">
        <v>27</v>
      </c>
      <c r="E8" s="796" t="s">
        <v>28</v>
      </c>
      <c r="F8" s="796" t="s">
        <v>29</v>
      </c>
      <c r="G8" s="798" t="s">
        <v>30</v>
      </c>
      <c r="H8" s="799"/>
      <c r="I8" s="800"/>
      <c r="J8" s="796" t="s">
        <v>1415</v>
      </c>
    </row>
    <row r="9" spans="1:10">
      <c r="A9" s="797"/>
      <c r="B9" s="797"/>
      <c r="C9" s="797"/>
      <c r="D9" s="811"/>
      <c r="E9" s="797"/>
      <c r="F9" s="797"/>
      <c r="G9" s="470">
        <v>2017</v>
      </c>
      <c r="H9" s="470">
        <v>2018</v>
      </c>
      <c r="I9" s="470">
        <v>2019</v>
      </c>
      <c r="J9" s="797"/>
    </row>
    <row r="10" spans="1:10">
      <c r="A10" s="17">
        <v>1</v>
      </c>
      <c r="B10" s="25">
        <v>2</v>
      </c>
      <c r="C10" s="25">
        <v>3</v>
      </c>
      <c r="D10" s="17">
        <v>4</v>
      </c>
      <c r="E10" s="25">
        <v>5</v>
      </c>
      <c r="F10" s="151" t="s">
        <v>32</v>
      </c>
      <c r="G10" s="151">
        <v>7</v>
      </c>
      <c r="H10" s="151">
        <v>8</v>
      </c>
      <c r="I10" s="151">
        <v>9</v>
      </c>
      <c r="J10" s="25">
        <v>10</v>
      </c>
    </row>
    <row r="11" spans="1:10" ht="78.75">
      <c r="A11" s="493" t="s">
        <v>33</v>
      </c>
      <c r="B11" s="146" t="s">
        <v>130</v>
      </c>
      <c r="C11" s="146" t="s">
        <v>131</v>
      </c>
      <c r="D11" s="494" t="s">
        <v>1465</v>
      </c>
      <c r="E11" s="494" t="s">
        <v>1466</v>
      </c>
      <c r="F11" s="256">
        <f>G11+H11+I11</f>
        <v>391031</v>
      </c>
      <c r="G11" s="395">
        <v>177087.43</v>
      </c>
      <c r="H11" s="395">
        <v>163944</v>
      </c>
      <c r="I11" s="256">
        <f>100*500</f>
        <v>50000</v>
      </c>
      <c r="J11" s="223" t="s">
        <v>132</v>
      </c>
    </row>
    <row r="12" spans="1:10" ht="94.5">
      <c r="A12" s="493" t="s">
        <v>34</v>
      </c>
      <c r="B12" s="146" t="s">
        <v>133</v>
      </c>
      <c r="C12" s="146" t="s">
        <v>134</v>
      </c>
      <c r="D12" s="494" t="s">
        <v>1467</v>
      </c>
      <c r="E12" s="494" t="s">
        <v>1468</v>
      </c>
      <c r="F12" s="256">
        <f>G12+H12</f>
        <v>402118</v>
      </c>
      <c r="G12" s="395">
        <v>216507.76</v>
      </c>
      <c r="H12" s="256">
        <v>185610</v>
      </c>
      <c r="I12" s="256"/>
      <c r="J12" s="223" t="s">
        <v>132</v>
      </c>
    </row>
    <row r="13" spans="1:10" ht="63">
      <c r="A13" s="493" t="s">
        <v>36</v>
      </c>
      <c r="B13" s="146" t="s">
        <v>135</v>
      </c>
      <c r="C13" s="147" t="s">
        <v>131</v>
      </c>
      <c r="D13" s="494" t="s">
        <v>1469</v>
      </c>
      <c r="E13" s="494" t="s">
        <v>1470</v>
      </c>
      <c r="F13" s="256">
        <f>G13+H13</f>
        <v>206851</v>
      </c>
      <c r="G13" s="395">
        <v>106404.81</v>
      </c>
      <c r="H13" s="256">
        <v>100446</v>
      </c>
      <c r="I13" s="256"/>
      <c r="J13" s="223" t="s">
        <v>132</v>
      </c>
    </row>
    <row r="14" spans="1:10">
      <c r="A14" s="126"/>
      <c r="B14" s="793" t="s">
        <v>41</v>
      </c>
      <c r="C14" s="793"/>
      <c r="D14" s="793"/>
      <c r="E14" s="793"/>
      <c r="F14" s="7">
        <f>SUM(F11:F13)</f>
        <v>1000000</v>
      </c>
      <c r="G14" s="122">
        <f>SUM(G11:G13)</f>
        <v>500000</v>
      </c>
      <c r="H14" s="122">
        <f>SUM(H11:H13)</f>
        <v>450000</v>
      </c>
      <c r="I14" s="7">
        <f>SUM(I11:I13)</f>
        <v>50000</v>
      </c>
      <c r="J14" s="126"/>
    </row>
  </sheetData>
  <mergeCells count="17">
    <mergeCell ref="B14:E14"/>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62" orientation="landscape" r:id="rId1"/>
</worksheet>
</file>

<file path=xl/worksheets/sheet80.xml><?xml version="1.0" encoding="utf-8"?>
<worksheet xmlns="http://schemas.openxmlformats.org/spreadsheetml/2006/main" xmlns:r="http://schemas.openxmlformats.org/officeDocument/2006/relationships">
  <sheetPr>
    <pageSetUpPr fitToPage="1"/>
  </sheetPr>
  <dimension ref="A1:K49"/>
  <sheetViews>
    <sheetView topLeftCell="A19" workbookViewId="0">
      <selection activeCell="J1" sqref="J1"/>
    </sheetView>
  </sheetViews>
  <sheetFormatPr defaultRowHeight="15.75"/>
  <cols>
    <col min="1" max="1" width="5" style="1" customWidth="1"/>
    <col min="2" max="2" width="65" style="1" customWidth="1"/>
    <col min="3" max="3" width="13" style="1" customWidth="1"/>
    <col min="4" max="4" width="9.28515625" style="1" customWidth="1"/>
    <col min="5" max="5" width="15.140625" style="1" customWidth="1"/>
    <col min="6" max="6" width="14.28515625" style="1" customWidth="1"/>
    <col min="7" max="7" width="5.5703125" style="1" bestFit="1" customWidth="1"/>
    <col min="8" max="8" width="9" style="1" bestFit="1" customWidth="1"/>
    <col min="9" max="9" width="5.5703125" style="1" bestFit="1" customWidth="1"/>
    <col min="10" max="10" width="26.5703125" style="361" customWidth="1"/>
    <col min="11" max="16384" width="9.140625" style="1"/>
  </cols>
  <sheetData>
    <row r="1" spans="1:11">
      <c r="J1" s="356" t="s">
        <v>1850</v>
      </c>
      <c r="K1" s="2"/>
    </row>
    <row r="2" spans="1:11" ht="29.25" customHeight="1">
      <c r="A2" s="791" t="s">
        <v>18</v>
      </c>
      <c r="B2" s="791"/>
      <c r="C2" s="812" t="s">
        <v>1122</v>
      </c>
      <c r="D2" s="812"/>
      <c r="E2" s="812"/>
      <c r="F2" s="213"/>
      <c r="G2" s="213"/>
      <c r="H2" s="213"/>
      <c r="I2" s="213"/>
      <c r="J2" s="357"/>
    </row>
    <row r="3" spans="1:11">
      <c r="A3" s="789" t="s">
        <v>20</v>
      </c>
      <c r="B3" s="790"/>
      <c r="C3" s="812" t="s">
        <v>1123</v>
      </c>
      <c r="D3" s="812"/>
      <c r="E3" s="812"/>
      <c r="F3" s="213"/>
      <c r="G3" s="213"/>
      <c r="H3" s="213"/>
      <c r="I3" s="213"/>
      <c r="J3" s="357"/>
    </row>
    <row r="4" spans="1:11">
      <c r="A4" s="791" t="s">
        <v>21</v>
      </c>
      <c r="B4" s="791"/>
      <c r="C4" s="813" t="s">
        <v>12</v>
      </c>
      <c r="D4" s="813"/>
      <c r="E4" s="813"/>
      <c r="F4" s="213"/>
      <c r="G4" s="213"/>
      <c r="H4" s="213"/>
      <c r="I4" s="213"/>
      <c r="J4" s="357"/>
    </row>
    <row r="5" spans="1:11">
      <c r="A5" s="808" t="s">
        <v>1124</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358" t="s">
        <v>13</v>
      </c>
      <c r="K7" s="2"/>
    </row>
    <row r="8" spans="1:11" s="5" customFormat="1" ht="33" customHeight="1">
      <c r="A8" s="796" t="s">
        <v>24</v>
      </c>
      <c r="B8" s="796" t="s">
        <v>25</v>
      </c>
      <c r="C8" s="796" t="s">
        <v>26</v>
      </c>
      <c r="D8" s="796" t="s">
        <v>27</v>
      </c>
      <c r="E8" s="796" t="s">
        <v>28</v>
      </c>
      <c r="F8" s="796" t="s">
        <v>29</v>
      </c>
      <c r="G8" s="798" t="s">
        <v>30</v>
      </c>
      <c r="H8" s="799"/>
      <c r="I8" s="800"/>
      <c r="J8" s="784" t="s">
        <v>1360</v>
      </c>
    </row>
    <row r="9" spans="1:11" s="5" customFormat="1">
      <c r="A9" s="797"/>
      <c r="B9" s="797"/>
      <c r="C9" s="797"/>
      <c r="D9" s="797"/>
      <c r="E9" s="797"/>
      <c r="F9" s="797"/>
      <c r="G9" s="6">
        <v>2017</v>
      </c>
      <c r="H9" s="6">
        <v>2018</v>
      </c>
      <c r="I9" s="6">
        <v>2019</v>
      </c>
      <c r="J9" s="785"/>
    </row>
    <row r="10" spans="1:11" s="13" customFormat="1">
      <c r="A10" s="17">
        <v>1</v>
      </c>
      <c r="B10" s="25">
        <v>2</v>
      </c>
      <c r="C10" s="25">
        <v>3</v>
      </c>
      <c r="D10" s="17">
        <v>4</v>
      </c>
      <c r="E10" s="25">
        <v>5</v>
      </c>
      <c r="F10" s="151" t="s">
        <v>32</v>
      </c>
      <c r="G10" s="151">
        <v>7</v>
      </c>
      <c r="H10" s="151">
        <v>8</v>
      </c>
      <c r="I10" s="151">
        <v>9</v>
      </c>
      <c r="J10" s="359">
        <v>10</v>
      </c>
    </row>
    <row r="11" spans="1:11">
      <c r="A11" s="124" t="s">
        <v>33</v>
      </c>
      <c r="B11" s="348" t="s">
        <v>1125</v>
      </c>
      <c r="C11" s="127" t="s">
        <v>218</v>
      </c>
      <c r="D11" s="127">
        <v>171</v>
      </c>
      <c r="E11" s="127">
        <v>25.55</v>
      </c>
      <c r="F11" s="145">
        <f>D11*E11</f>
        <v>4369</v>
      </c>
      <c r="G11" s="145"/>
      <c r="H11" s="145">
        <v>1456</v>
      </c>
      <c r="I11" s="145"/>
      <c r="J11" s="133">
        <v>2262</v>
      </c>
    </row>
    <row r="12" spans="1:11" ht="47.25">
      <c r="A12" s="124"/>
      <c r="B12" s="349" t="s">
        <v>1126</v>
      </c>
      <c r="C12" s="127"/>
      <c r="D12" s="127"/>
      <c r="E12" s="250"/>
      <c r="F12" s="145"/>
      <c r="G12" s="145"/>
      <c r="H12" s="145"/>
      <c r="I12" s="145"/>
      <c r="J12" s="133"/>
    </row>
    <row r="13" spans="1:11">
      <c r="A13" s="124" t="s">
        <v>34</v>
      </c>
      <c r="B13" s="350" t="s">
        <v>97</v>
      </c>
      <c r="C13" s="127" t="s">
        <v>1127</v>
      </c>
      <c r="D13" s="127">
        <v>684</v>
      </c>
      <c r="E13" s="127">
        <v>23.15</v>
      </c>
      <c r="F13" s="145">
        <f>D13*E13</f>
        <v>15835</v>
      </c>
      <c r="G13" s="145"/>
      <c r="H13" s="145">
        <v>5278</v>
      </c>
      <c r="I13" s="145"/>
      <c r="J13" s="133">
        <v>2239</v>
      </c>
    </row>
    <row r="14" spans="1:11" ht="31.5">
      <c r="A14" s="124"/>
      <c r="B14" s="351" t="s">
        <v>1128</v>
      </c>
      <c r="C14" s="127"/>
      <c r="D14" s="127"/>
      <c r="E14" s="127"/>
      <c r="F14" s="145"/>
      <c r="G14" s="145"/>
      <c r="H14" s="145"/>
      <c r="I14" s="145"/>
      <c r="J14" s="133"/>
    </row>
    <row r="15" spans="1:11">
      <c r="A15" s="124" t="s">
        <v>36</v>
      </c>
      <c r="B15" s="350" t="s">
        <v>1129</v>
      </c>
      <c r="C15" s="127" t="s">
        <v>218</v>
      </c>
      <c r="D15" s="127">
        <v>1</v>
      </c>
      <c r="E15" s="127">
        <v>5700</v>
      </c>
      <c r="F15" s="145">
        <f>D15*E15</f>
        <v>5700</v>
      </c>
      <c r="G15" s="145"/>
      <c r="H15" s="145">
        <v>1900</v>
      </c>
      <c r="I15" s="145"/>
      <c r="J15" s="133">
        <v>2262</v>
      </c>
    </row>
    <row r="16" spans="1:11" ht="31.5">
      <c r="A16" s="124"/>
      <c r="B16" s="351" t="s">
        <v>1130</v>
      </c>
      <c r="C16" s="127"/>
      <c r="D16" s="127"/>
      <c r="E16" s="127"/>
      <c r="F16" s="145"/>
      <c r="G16" s="145"/>
      <c r="H16" s="145"/>
      <c r="I16" s="145"/>
      <c r="J16" s="133"/>
    </row>
    <row r="17" spans="1:10">
      <c r="A17" s="124" t="s">
        <v>38</v>
      </c>
      <c r="B17" s="352" t="s">
        <v>1131</v>
      </c>
      <c r="C17" s="127" t="s">
        <v>218</v>
      </c>
      <c r="D17" s="127">
        <v>1</v>
      </c>
      <c r="E17" s="127">
        <v>3039</v>
      </c>
      <c r="F17" s="145">
        <f>D17*E17</f>
        <v>3039</v>
      </c>
      <c r="G17" s="145"/>
      <c r="H17" s="145">
        <v>1013.33</v>
      </c>
      <c r="I17" s="145"/>
      <c r="J17" s="133">
        <v>2262</v>
      </c>
    </row>
    <row r="18" spans="1:10" ht="47.25">
      <c r="A18" s="124"/>
      <c r="B18" s="351" t="s">
        <v>1132</v>
      </c>
      <c r="C18" s="127"/>
      <c r="D18" s="127"/>
      <c r="E18" s="127"/>
      <c r="F18" s="145"/>
      <c r="G18" s="145"/>
      <c r="H18" s="145"/>
      <c r="I18" s="145"/>
      <c r="J18" s="133"/>
    </row>
    <row r="19" spans="1:10">
      <c r="A19" s="124" t="s">
        <v>39</v>
      </c>
      <c r="B19" s="350" t="s">
        <v>1133</v>
      </c>
      <c r="C19" s="127" t="s">
        <v>218</v>
      </c>
      <c r="D19" s="127">
        <v>1</v>
      </c>
      <c r="E19" s="127">
        <v>3402</v>
      </c>
      <c r="F19" s="145">
        <f>D19*E19</f>
        <v>3402</v>
      </c>
      <c r="G19" s="145"/>
      <c r="H19" s="145">
        <v>1133.33</v>
      </c>
      <c r="I19" s="145"/>
      <c r="J19" s="133">
        <v>2262</v>
      </c>
    </row>
    <row r="20" spans="1:10" ht="31.5">
      <c r="A20" s="124"/>
      <c r="B20" s="351" t="s">
        <v>1134</v>
      </c>
      <c r="C20" s="127"/>
      <c r="D20" s="127"/>
      <c r="E20" s="127"/>
      <c r="F20" s="145"/>
      <c r="G20" s="145"/>
      <c r="H20" s="145"/>
      <c r="I20" s="145"/>
      <c r="J20" s="133"/>
    </row>
    <row r="21" spans="1:10">
      <c r="A21" s="124" t="s">
        <v>40</v>
      </c>
      <c r="B21" s="350" t="s">
        <v>1135</v>
      </c>
      <c r="C21" s="127" t="s">
        <v>1136</v>
      </c>
      <c r="D21" s="127">
        <v>10</v>
      </c>
      <c r="E21" s="127">
        <v>3228</v>
      </c>
      <c r="F21" s="145">
        <f>D21*E21</f>
        <v>32280</v>
      </c>
      <c r="G21" s="145"/>
      <c r="H21" s="145">
        <v>10760</v>
      </c>
      <c r="I21" s="145"/>
      <c r="J21" s="133">
        <v>2239</v>
      </c>
    </row>
    <row r="22" spans="1:10" ht="31.5">
      <c r="A22" s="124"/>
      <c r="B22" s="351" t="s">
        <v>1137</v>
      </c>
      <c r="C22" s="127"/>
      <c r="D22" s="127"/>
      <c r="E22" s="127"/>
      <c r="F22" s="145"/>
      <c r="G22" s="145"/>
      <c r="H22" s="145"/>
      <c r="I22" s="145"/>
      <c r="J22" s="133"/>
    </row>
    <row r="23" spans="1:10">
      <c r="A23" s="124" t="s">
        <v>62</v>
      </c>
      <c r="B23" s="350" t="s">
        <v>1138</v>
      </c>
      <c r="C23" s="127" t="s">
        <v>1139</v>
      </c>
      <c r="D23" s="127">
        <v>66.290000000000006</v>
      </c>
      <c r="E23" s="127">
        <v>124</v>
      </c>
      <c r="F23" s="145">
        <f>D23*E23</f>
        <v>8220</v>
      </c>
      <c r="G23" s="145"/>
      <c r="H23" s="145">
        <v>2740</v>
      </c>
      <c r="I23" s="145"/>
      <c r="J23" s="133">
        <v>2261</v>
      </c>
    </row>
    <row r="24" spans="1:10">
      <c r="A24" s="124"/>
      <c r="B24" s="351" t="s">
        <v>1140</v>
      </c>
      <c r="C24" s="127"/>
      <c r="D24" s="127"/>
      <c r="E24" s="127"/>
      <c r="F24" s="145"/>
      <c r="G24" s="145"/>
      <c r="H24" s="145"/>
      <c r="I24" s="145"/>
      <c r="J24" s="133"/>
    </row>
    <row r="25" spans="1:10">
      <c r="A25" s="124" t="s">
        <v>63</v>
      </c>
      <c r="B25" s="350" t="s">
        <v>1141</v>
      </c>
      <c r="C25" s="127"/>
      <c r="D25" s="28">
        <v>5</v>
      </c>
      <c r="E25" s="28">
        <v>1794</v>
      </c>
      <c r="F25" s="224">
        <f>D25*E25</f>
        <v>8970</v>
      </c>
      <c r="G25" s="224"/>
      <c r="H25" s="224">
        <v>2990</v>
      </c>
      <c r="I25" s="224"/>
      <c r="J25" s="133">
        <v>2261</v>
      </c>
    </row>
    <row r="26" spans="1:10">
      <c r="A26" s="964"/>
      <c r="B26" s="355" t="s">
        <v>15</v>
      </c>
      <c r="C26" s="127"/>
      <c r="D26" s="28"/>
      <c r="E26" s="28"/>
      <c r="F26" s="228"/>
      <c r="G26" s="224"/>
      <c r="H26" s="224"/>
      <c r="I26" s="224"/>
      <c r="J26" s="133"/>
    </row>
    <row r="27" spans="1:10">
      <c r="A27" s="965"/>
      <c r="B27" s="355" t="s">
        <v>1142</v>
      </c>
      <c r="C27" s="127"/>
      <c r="D27" s="28"/>
      <c r="E27" s="28"/>
      <c r="F27" s="228"/>
      <c r="G27" s="224"/>
      <c r="H27" s="224"/>
      <c r="I27" s="224"/>
      <c r="J27" s="133"/>
    </row>
    <row r="28" spans="1:10">
      <c r="A28" s="965"/>
      <c r="B28" s="355" t="s">
        <v>1143</v>
      </c>
      <c r="C28" s="127"/>
      <c r="D28" s="28"/>
      <c r="E28" s="28"/>
      <c r="F28" s="228"/>
      <c r="G28" s="224"/>
      <c r="H28" s="224"/>
      <c r="I28" s="224"/>
      <c r="J28" s="133"/>
    </row>
    <row r="29" spans="1:10">
      <c r="A29" s="965"/>
      <c r="B29" s="355" t="s">
        <v>1144</v>
      </c>
      <c r="C29" s="127"/>
      <c r="D29" s="28"/>
      <c r="E29" s="28"/>
      <c r="F29" s="228"/>
      <c r="G29" s="224"/>
      <c r="H29" s="224"/>
      <c r="I29" s="224"/>
      <c r="J29" s="133"/>
    </row>
    <row r="30" spans="1:10">
      <c r="A30" s="966"/>
      <c r="B30" s="355" t="s">
        <v>1145</v>
      </c>
      <c r="C30" s="127"/>
      <c r="D30" s="28"/>
      <c r="E30" s="28"/>
      <c r="F30" s="354"/>
      <c r="G30" s="224"/>
      <c r="H30" s="224"/>
      <c r="I30" s="224"/>
      <c r="J30" s="133"/>
    </row>
    <row r="31" spans="1:10">
      <c r="A31" s="124" t="s">
        <v>64</v>
      </c>
      <c r="B31" s="352" t="s">
        <v>1146</v>
      </c>
      <c r="C31" s="127" t="s">
        <v>218</v>
      </c>
      <c r="D31" s="127">
        <v>1</v>
      </c>
      <c r="E31" s="127">
        <v>4000</v>
      </c>
      <c r="F31" s="145">
        <f>D31*E31</f>
        <v>4000</v>
      </c>
      <c r="G31" s="145"/>
      <c r="H31" s="145">
        <v>1334</v>
      </c>
      <c r="I31" s="145"/>
      <c r="J31" s="203" t="s">
        <v>1147</v>
      </c>
    </row>
    <row r="32" spans="1:10">
      <c r="A32" s="124" t="s">
        <v>107</v>
      </c>
      <c r="B32" s="350" t="s">
        <v>1148</v>
      </c>
      <c r="C32" s="127" t="s">
        <v>218</v>
      </c>
      <c r="D32" s="127">
        <v>1</v>
      </c>
      <c r="E32" s="127">
        <v>4900</v>
      </c>
      <c r="F32" s="145">
        <f>D32*E32</f>
        <v>4900</v>
      </c>
      <c r="G32" s="145"/>
      <c r="H32" s="145">
        <v>1633.33</v>
      </c>
      <c r="I32" s="145"/>
      <c r="J32" s="133">
        <v>2311</v>
      </c>
    </row>
    <row r="33" spans="1:10" ht="31.5">
      <c r="A33" s="124"/>
      <c r="B33" s="351" t="s">
        <v>1149</v>
      </c>
      <c r="C33" s="127"/>
      <c r="D33" s="127"/>
      <c r="E33" s="127"/>
      <c r="F33" s="145"/>
      <c r="G33" s="145"/>
      <c r="H33" s="145"/>
      <c r="I33" s="145"/>
      <c r="J33" s="133"/>
    </row>
    <row r="34" spans="1:10">
      <c r="A34" s="124" t="s">
        <v>109</v>
      </c>
      <c r="B34" s="350" t="s">
        <v>1150</v>
      </c>
      <c r="C34" s="127" t="s">
        <v>218</v>
      </c>
      <c r="D34" s="127">
        <v>1</v>
      </c>
      <c r="E34" s="127">
        <v>2030</v>
      </c>
      <c r="F34" s="145">
        <f>D34*E34</f>
        <v>2030</v>
      </c>
      <c r="G34" s="145"/>
      <c r="H34" s="145">
        <v>676.67</v>
      </c>
      <c r="I34" s="145"/>
      <c r="J34" s="133">
        <v>2239</v>
      </c>
    </row>
    <row r="35" spans="1:10" ht="31.5">
      <c r="A35" s="124"/>
      <c r="B35" s="351" t="s">
        <v>1151</v>
      </c>
      <c r="C35" s="127"/>
      <c r="D35" s="127"/>
      <c r="E35" s="127"/>
      <c r="F35" s="145"/>
      <c r="G35" s="145"/>
      <c r="H35" s="145"/>
      <c r="I35" s="145"/>
      <c r="J35" s="133"/>
    </row>
    <row r="36" spans="1:10">
      <c r="A36" s="124" t="s">
        <v>112</v>
      </c>
      <c r="B36" s="350" t="s">
        <v>1152</v>
      </c>
      <c r="C36" s="127" t="s">
        <v>218</v>
      </c>
      <c r="D36" s="28">
        <v>1</v>
      </c>
      <c r="E36" s="28">
        <v>3900</v>
      </c>
      <c r="F36" s="224">
        <f>D36*E36</f>
        <v>3900</v>
      </c>
      <c r="G36" s="224"/>
      <c r="H36" s="224">
        <v>1300</v>
      </c>
      <c r="I36" s="224"/>
      <c r="J36" s="133">
        <v>2239</v>
      </c>
    </row>
    <row r="37" spans="1:10">
      <c r="A37" s="124"/>
      <c r="B37" s="351" t="s">
        <v>1153</v>
      </c>
      <c r="C37" s="127"/>
      <c r="D37" s="28"/>
      <c r="E37" s="28"/>
      <c r="F37" s="228"/>
      <c r="G37" s="224"/>
      <c r="H37" s="224"/>
      <c r="I37" s="224"/>
      <c r="J37" s="133"/>
    </row>
    <row r="38" spans="1:10">
      <c r="A38" s="124" t="s">
        <v>114</v>
      </c>
      <c r="B38" s="352" t="s">
        <v>1154</v>
      </c>
      <c r="C38" s="127" t="s">
        <v>218</v>
      </c>
      <c r="D38" s="127">
        <v>5000</v>
      </c>
      <c r="E38" s="127">
        <v>0.3</v>
      </c>
      <c r="F38" s="145">
        <f>D38*E38</f>
        <v>1500</v>
      </c>
      <c r="G38" s="145"/>
      <c r="H38" s="145">
        <v>500</v>
      </c>
      <c r="I38" s="145"/>
      <c r="J38" s="133">
        <v>2239</v>
      </c>
    </row>
    <row r="39" spans="1:10">
      <c r="A39" s="124" t="s">
        <v>116</v>
      </c>
      <c r="B39" s="350" t="s">
        <v>1155</v>
      </c>
      <c r="C39" s="127" t="s">
        <v>218</v>
      </c>
      <c r="D39" s="127">
        <v>2</v>
      </c>
      <c r="E39" s="127">
        <v>1250</v>
      </c>
      <c r="F39" s="145">
        <f>D39*E39</f>
        <v>2500</v>
      </c>
      <c r="G39" s="145"/>
      <c r="H39" s="145">
        <v>833.33</v>
      </c>
      <c r="I39" s="145"/>
      <c r="J39" s="133">
        <v>2239</v>
      </c>
    </row>
    <row r="40" spans="1:10">
      <c r="A40" s="124" t="s">
        <v>118</v>
      </c>
      <c r="B40" s="350" t="s">
        <v>1156</v>
      </c>
      <c r="C40" s="127" t="s">
        <v>218</v>
      </c>
      <c r="D40" s="28">
        <v>1</v>
      </c>
      <c r="E40" s="28">
        <v>2300</v>
      </c>
      <c r="F40" s="224">
        <f>D40*E40</f>
        <v>2300</v>
      </c>
      <c r="G40" s="224"/>
      <c r="H40" s="224">
        <v>766</v>
      </c>
      <c r="I40" s="224"/>
      <c r="J40" s="133">
        <v>2239</v>
      </c>
    </row>
    <row r="41" spans="1:10">
      <c r="A41" s="124"/>
      <c r="B41" s="351" t="s">
        <v>1157</v>
      </c>
      <c r="C41" s="127"/>
      <c r="D41" s="28"/>
      <c r="E41" s="28"/>
      <c r="F41" s="228"/>
      <c r="G41" s="224"/>
      <c r="H41" s="224"/>
      <c r="I41" s="224"/>
      <c r="J41" s="133"/>
    </row>
    <row r="42" spans="1:10">
      <c r="A42" s="124" t="s">
        <v>120</v>
      </c>
      <c r="B42" s="352" t="s">
        <v>1158</v>
      </c>
      <c r="C42" s="127" t="s">
        <v>218</v>
      </c>
      <c r="D42" s="127">
        <v>1</v>
      </c>
      <c r="E42" s="127">
        <v>2120</v>
      </c>
      <c r="F42" s="145">
        <f>D42*E42</f>
        <v>2120</v>
      </c>
      <c r="G42" s="145"/>
      <c r="H42" s="145">
        <v>706.67</v>
      </c>
      <c r="I42" s="145"/>
      <c r="J42" s="133">
        <v>2239</v>
      </c>
    </row>
    <row r="43" spans="1:10" ht="31.5">
      <c r="A43" s="124"/>
      <c r="B43" s="351" t="s">
        <v>1159</v>
      </c>
      <c r="C43" s="127"/>
      <c r="D43" s="127"/>
      <c r="E43" s="127"/>
      <c r="F43" s="145"/>
      <c r="G43" s="145"/>
      <c r="H43" s="145"/>
      <c r="I43" s="145"/>
      <c r="J43" s="133"/>
    </row>
    <row r="44" spans="1:10">
      <c r="A44" s="124" t="s">
        <v>122</v>
      </c>
      <c r="B44" s="352" t="s">
        <v>1160</v>
      </c>
      <c r="C44" s="127" t="s">
        <v>218</v>
      </c>
      <c r="D44" s="127">
        <v>1</v>
      </c>
      <c r="E44" s="127">
        <v>350</v>
      </c>
      <c r="F44" s="145">
        <f>D44*E44</f>
        <v>350</v>
      </c>
      <c r="G44" s="145"/>
      <c r="H44" s="145">
        <v>116.67</v>
      </c>
      <c r="I44" s="145"/>
      <c r="J44" s="133">
        <v>2219</v>
      </c>
    </row>
    <row r="45" spans="1:10">
      <c r="A45" s="124" t="s">
        <v>124</v>
      </c>
      <c r="B45" s="350" t="s">
        <v>1161</v>
      </c>
      <c r="C45" s="127" t="s">
        <v>218</v>
      </c>
      <c r="D45" s="28">
        <v>1</v>
      </c>
      <c r="E45" s="28">
        <v>2500</v>
      </c>
      <c r="F45" s="224">
        <f>D45*E45</f>
        <v>2500</v>
      </c>
      <c r="G45" s="224"/>
      <c r="H45" s="224">
        <v>833.33</v>
      </c>
      <c r="I45" s="224"/>
      <c r="J45" s="133">
        <v>2264</v>
      </c>
    </row>
    <row r="46" spans="1:10">
      <c r="A46" s="124" t="s">
        <v>527</v>
      </c>
      <c r="B46" s="352" t="s">
        <v>1162</v>
      </c>
      <c r="C46" s="127" t="s">
        <v>218</v>
      </c>
      <c r="D46" s="127">
        <v>1</v>
      </c>
      <c r="E46" s="127">
        <v>25000</v>
      </c>
      <c r="F46" s="145">
        <f>D46*E46</f>
        <v>25000</v>
      </c>
      <c r="G46" s="145"/>
      <c r="H46" s="145">
        <v>8333.33</v>
      </c>
      <c r="I46" s="145"/>
      <c r="J46" s="203" t="s">
        <v>1163</v>
      </c>
    </row>
    <row r="47" spans="1:10">
      <c r="A47" s="124" t="s">
        <v>600</v>
      </c>
      <c r="B47" s="352" t="s">
        <v>1164</v>
      </c>
      <c r="C47" s="127" t="s">
        <v>1165</v>
      </c>
      <c r="D47" s="127">
        <v>1</v>
      </c>
      <c r="E47" s="127">
        <v>52500</v>
      </c>
      <c r="F47" s="145">
        <f>D47*E47</f>
        <v>52500</v>
      </c>
      <c r="G47" s="145"/>
      <c r="H47" s="145">
        <v>17500</v>
      </c>
      <c r="I47" s="145"/>
      <c r="J47" s="133">
        <v>1150</v>
      </c>
    </row>
    <row r="48" spans="1:10">
      <c r="A48" s="124"/>
      <c r="B48" s="353" t="s">
        <v>1166</v>
      </c>
      <c r="C48" s="127"/>
      <c r="D48" s="127"/>
      <c r="E48" s="127"/>
      <c r="F48" s="145"/>
      <c r="G48" s="145"/>
      <c r="H48" s="145"/>
      <c r="I48" s="145"/>
      <c r="J48" s="133"/>
    </row>
    <row r="49" spans="1:10">
      <c r="A49" s="126"/>
      <c r="B49" s="793" t="s">
        <v>41</v>
      </c>
      <c r="C49" s="793"/>
      <c r="D49" s="793"/>
      <c r="E49" s="793"/>
      <c r="F49" s="7">
        <f>SUM(F11:F48)</f>
        <v>185415</v>
      </c>
      <c r="G49" s="7">
        <f>SUM(G11:G31)</f>
        <v>0</v>
      </c>
      <c r="H49" s="7">
        <f>SUM(H11:H48)</f>
        <v>61804</v>
      </c>
      <c r="I49" s="7">
        <f>SUM(I11:I31)</f>
        <v>0</v>
      </c>
      <c r="J49" s="360"/>
    </row>
  </sheetData>
  <mergeCells count="18">
    <mergeCell ref="A2:B2"/>
    <mergeCell ref="C2:E2"/>
    <mergeCell ref="A3:B3"/>
    <mergeCell ref="C3:E3"/>
    <mergeCell ref="A4:B4"/>
    <mergeCell ref="C4:E4"/>
    <mergeCell ref="A26:A30"/>
    <mergeCell ref="B49:E49"/>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51" orientation="landscape" r:id="rId1"/>
</worksheet>
</file>

<file path=xl/worksheets/sheet81.xml><?xml version="1.0" encoding="utf-8"?>
<worksheet xmlns="http://schemas.openxmlformats.org/spreadsheetml/2006/main" xmlns:r="http://schemas.openxmlformats.org/officeDocument/2006/relationships">
  <sheetPr>
    <pageSetUpPr fitToPage="1"/>
  </sheetPr>
  <dimension ref="A1:K48"/>
  <sheetViews>
    <sheetView workbookViewId="0">
      <selection activeCell="F50" sqref="F50"/>
    </sheetView>
  </sheetViews>
  <sheetFormatPr defaultRowHeight="15.75"/>
  <cols>
    <col min="1" max="1" width="5" style="1" customWidth="1"/>
    <col min="2" max="2" width="50.140625" style="1" customWidth="1"/>
    <col min="3" max="3" width="18" style="1" customWidth="1"/>
    <col min="4" max="4" width="9.42578125" style="1" customWidth="1"/>
    <col min="5" max="5" width="15.140625" style="1" customWidth="1"/>
    <col min="6" max="6" width="21.7109375" style="1" customWidth="1"/>
    <col min="7" max="8" width="5.5703125" style="1" bestFit="1" customWidth="1"/>
    <col min="9" max="9" width="9" style="1" bestFit="1" customWidth="1"/>
    <col min="10" max="10" width="32.7109375" style="1" customWidth="1"/>
    <col min="11" max="16384" width="9.140625" style="1"/>
  </cols>
  <sheetData>
    <row r="1" spans="1:11">
      <c r="J1" s="212" t="s">
        <v>1849</v>
      </c>
      <c r="K1" s="2"/>
    </row>
    <row r="2" spans="1:11" ht="51.75" customHeight="1">
      <c r="A2" s="854" t="s">
        <v>18</v>
      </c>
      <c r="B2" s="855"/>
      <c r="C2" s="812" t="s">
        <v>1122</v>
      </c>
      <c r="D2" s="812"/>
      <c r="E2" s="812"/>
      <c r="F2" s="213"/>
      <c r="G2" s="213"/>
      <c r="H2" s="213"/>
      <c r="I2" s="213"/>
      <c r="J2" s="213"/>
    </row>
    <row r="3" spans="1:11">
      <c r="A3" s="789" t="s">
        <v>20</v>
      </c>
      <c r="B3" s="790"/>
      <c r="C3" s="812" t="s">
        <v>1167</v>
      </c>
      <c r="D3" s="812"/>
      <c r="E3" s="812"/>
      <c r="F3" s="213"/>
      <c r="G3" s="213"/>
      <c r="H3" s="213"/>
      <c r="I3" s="213"/>
      <c r="J3" s="209"/>
    </row>
    <row r="4" spans="1:11">
      <c r="A4" s="791" t="s">
        <v>21</v>
      </c>
      <c r="B4" s="791"/>
      <c r="C4" s="813" t="s">
        <v>12</v>
      </c>
      <c r="D4" s="813"/>
      <c r="E4" s="813"/>
      <c r="F4" s="213"/>
      <c r="G4" s="213"/>
      <c r="H4" s="213"/>
      <c r="I4" s="213"/>
      <c r="J4" s="213"/>
    </row>
    <row r="5" spans="1:11">
      <c r="A5" s="808" t="s">
        <v>1168</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41.25" customHeight="1">
      <c r="A8" s="796" t="s">
        <v>24</v>
      </c>
      <c r="B8" s="796" t="s">
        <v>25</v>
      </c>
      <c r="C8" s="796" t="s">
        <v>26</v>
      </c>
      <c r="D8" s="796" t="s">
        <v>27</v>
      </c>
      <c r="E8" s="796" t="s">
        <v>28</v>
      </c>
      <c r="F8" s="796" t="s">
        <v>29</v>
      </c>
      <c r="G8" s="798" t="s">
        <v>30</v>
      </c>
      <c r="H8" s="799"/>
      <c r="I8" s="800"/>
      <c r="J8" s="796" t="s">
        <v>1325</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348" t="s">
        <v>1125</v>
      </c>
      <c r="C11" s="127" t="s">
        <v>218</v>
      </c>
      <c r="D11" s="127">
        <v>174</v>
      </c>
      <c r="E11" s="127">
        <v>26.5</v>
      </c>
      <c r="F11" s="145">
        <f>D11*E11</f>
        <v>4611</v>
      </c>
      <c r="G11" s="145"/>
      <c r="H11" s="145"/>
      <c r="I11" s="145">
        <v>1537</v>
      </c>
      <c r="J11" s="133">
        <v>2262</v>
      </c>
    </row>
    <row r="12" spans="1:11" ht="63">
      <c r="A12" s="124"/>
      <c r="B12" s="349" t="s">
        <v>1126</v>
      </c>
      <c r="C12" s="127"/>
      <c r="D12" s="127"/>
      <c r="E12" s="127"/>
      <c r="F12" s="145"/>
      <c r="G12" s="145"/>
      <c r="H12" s="145"/>
      <c r="I12" s="145"/>
      <c r="J12" s="133"/>
    </row>
    <row r="13" spans="1:11">
      <c r="A13" s="124" t="s">
        <v>34</v>
      </c>
      <c r="B13" s="350" t="s">
        <v>97</v>
      </c>
      <c r="C13" s="127" t="s">
        <v>1169</v>
      </c>
      <c r="D13" s="127">
        <v>688</v>
      </c>
      <c r="E13" s="127">
        <v>27.55</v>
      </c>
      <c r="F13" s="145">
        <f t="shared" ref="F13:F29" si="0">D13*E13</f>
        <v>18954</v>
      </c>
      <c r="G13" s="145"/>
      <c r="H13" s="145"/>
      <c r="I13" s="145">
        <v>6318</v>
      </c>
      <c r="J13" s="133">
        <v>2239</v>
      </c>
    </row>
    <row r="14" spans="1:11" ht="31.5">
      <c r="A14" s="124"/>
      <c r="B14" s="351" t="s">
        <v>1128</v>
      </c>
      <c r="C14" s="127"/>
      <c r="D14" s="127"/>
      <c r="E14" s="127"/>
      <c r="F14" s="145"/>
      <c r="G14" s="145"/>
      <c r="H14" s="145"/>
      <c r="I14" s="145"/>
      <c r="J14" s="133"/>
    </row>
    <row r="15" spans="1:11">
      <c r="A15" s="124" t="s">
        <v>36</v>
      </c>
      <c r="B15" s="350" t="s">
        <v>1129</v>
      </c>
      <c r="C15" s="127" t="s">
        <v>218</v>
      </c>
      <c r="D15" s="127">
        <v>1</v>
      </c>
      <c r="E15" s="127">
        <v>5020</v>
      </c>
      <c r="F15" s="145">
        <f t="shared" si="0"/>
        <v>5020</v>
      </c>
      <c r="G15" s="145"/>
      <c r="H15" s="145"/>
      <c r="I15" s="145">
        <v>1673</v>
      </c>
      <c r="J15" s="133">
        <v>2262</v>
      </c>
    </row>
    <row r="16" spans="1:11" ht="47.25">
      <c r="A16" s="124"/>
      <c r="B16" s="351" t="s">
        <v>1130</v>
      </c>
      <c r="C16" s="127"/>
      <c r="D16" s="127"/>
      <c r="E16" s="127"/>
      <c r="F16" s="145"/>
      <c r="G16" s="145"/>
      <c r="H16" s="145"/>
      <c r="I16" s="145"/>
      <c r="J16" s="133"/>
    </row>
    <row r="17" spans="1:10">
      <c r="A17" s="124" t="s">
        <v>38</v>
      </c>
      <c r="B17" s="350" t="s">
        <v>1170</v>
      </c>
      <c r="C17" s="127" t="s">
        <v>1171</v>
      </c>
      <c r="D17" s="127">
        <v>78</v>
      </c>
      <c r="E17" s="127">
        <v>34.68</v>
      </c>
      <c r="F17" s="145">
        <f>D17*E17</f>
        <v>2705</v>
      </c>
      <c r="G17" s="145"/>
      <c r="H17" s="145"/>
      <c r="I17" s="145">
        <v>902</v>
      </c>
      <c r="J17" s="133">
        <v>2262</v>
      </c>
    </row>
    <row r="18" spans="1:10" ht="31.5">
      <c r="A18" s="124"/>
      <c r="B18" s="351" t="s">
        <v>1172</v>
      </c>
      <c r="C18" s="127"/>
      <c r="D18" s="127"/>
      <c r="E18" s="127"/>
      <c r="F18" s="145"/>
      <c r="G18" s="145"/>
      <c r="H18" s="145"/>
      <c r="I18" s="145"/>
      <c r="J18" s="133"/>
    </row>
    <row r="19" spans="1:10" ht="31.5">
      <c r="A19" s="124" t="s">
        <v>39</v>
      </c>
      <c r="B19" s="352" t="s">
        <v>1173</v>
      </c>
      <c r="C19" s="127" t="s">
        <v>218</v>
      </c>
      <c r="D19" s="127">
        <v>1</v>
      </c>
      <c r="E19" s="127">
        <v>2818</v>
      </c>
      <c r="F19" s="145">
        <f t="shared" si="0"/>
        <v>2818</v>
      </c>
      <c r="G19" s="145"/>
      <c r="H19" s="145"/>
      <c r="I19" s="145">
        <v>939</v>
      </c>
      <c r="J19" s="133">
        <v>2262</v>
      </c>
    </row>
    <row r="20" spans="1:10" ht="31.5">
      <c r="A20" s="124"/>
      <c r="B20" s="351" t="s">
        <v>1174</v>
      </c>
      <c r="C20" s="127"/>
      <c r="D20" s="127"/>
      <c r="E20" s="127"/>
      <c r="F20" s="145"/>
      <c r="G20" s="145"/>
      <c r="H20" s="145"/>
      <c r="I20" s="145"/>
      <c r="J20" s="133"/>
    </row>
    <row r="21" spans="1:10">
      <c r="A21" s="124" t="s">
        <v>40</v>
      </c>
      <c r="B21" s="350" t="s">
        <v>1133</v>
      </c>
      <c r="C21" s="127" t="s">
        <v>218</v>
      </c>
      <c r="D21" s="127">
        <v>1</v>
      </c>
      <c r="E21" s="127">
        <v>3060</v>
      </c>
      <c r="F21" s="145">
        <f t="shared" si="0"/>
        <v>3060</v>
      </c>
      <c r="G21" s="145"/>
      <c r="H21" s="145"/>
      <c r="I21" s="145">
        <v>1020</v>
      </c>
      <c r="J21" s="133">
        <v>2262</v>
      </c>
    </row>
    <row r="22" spans="1:10" ht="31.5">
      <c r="A22" s="124"/>
      <c r="B22" s="351" t="s">
        <v>1175</v>
      </c>
      <c r="C22" s="127"/>
      <c r="D22" s="127"/>
      <c r="E22" s="127"/>
      <c r="F22" s="145"/>
      <c r="G22" s="145"/>
      <c r="H22" s="145"/>
      <c r="I22" s="145"/>
      <c r="J22" s="133"/>
    </row>
    <row r="23" spans="1:10">
      <c r="A23" s="124" t="s">
        <v>62</v>
      </c>
      <c r="B23" s="350" t="s">
        <v>1135</v>
      </c>
      <c r="C23" s="127" t="s">
        <v>1136</v>
      </c>
      <c r="D23" s="127">
        <v>10</v>
      </c>
      <c r="E23" s="127">
        <v>2675.2</v>
      </c>
      <c r="F23" s="145">
        <f t="shared" si="0"/>
        <v>26752</v>
      </c>
      <c r="G23" s="145"/>
      <c r="H23" s="145"/>
      <c r="I23" s="145">
        <v>8917</v>
      </c>
      <c r="J23" s="133">
        <v>2239</v>
      </c>
    </row>
    <row r="24" spans="1:10" ht="47.25">
      <c r="A24" s="124"/>
      <c r="B24" s="351" t="s">
        <v>1176</v>
      </c>
      <c r="C24" s="127"/>
      <c r="D24" s="127"/>
      <c r="E24" s="127"/>
      <c r="F24" s="145"/>
      <c r="G24" s="145"/>
      <c r="H24" s="145"/>
      <c r="I24" s="145"/>
      <c r="J24" s="133"/>
    </row>
    <row r="25" spans="1:10">
      <c r="A25" s="124" t="s">
        <v>63</v>
      </c>
      <c r="B25" s="350" t="s">
        <v>1138</v>
      </c>
      <c r="C25" s="127" t="s">
        <v>1139</v>
      </c>
      <c r="D25" s="127">
        <v>70</v>
      </c>
      <c r="E25" s="127">
        <v>120</v>
      </c>
      <c r="F25" s="145">
        <f t="shared" si="0"/>
        <v>8400</v>
      </c>
      <c r="G25" s="145"/>
      <c r="H25" s="145"/>
      <c r="I25" s="145">
        <v>2800</v>
      </c>
      <c r="J25" s="133">
        <v>2261</v>
      </c>
    </row>
    <row r="26" spans="1:10" ht="31.5">
      <c r="A26" s="124"/>
      <c r="B26" s="351" t="s">
        <v>1140</v>
      </c>
      <c r="C26" s="127"/>
      <c r="D26" s="127"/>
      <c r="E26" s="127"/>
      <c r="F26" s="145"/>
      <c r="G26" s="145"/>
      <c r="H26" s="145"/>
      <c r="I26" s="145"/>
      <c r="J26" s="133"/>
    </row>
    <row r="27" spans="1:10">
      <c r="A27" s="124" t="s">
        <v>64</v>
      </c>
      <c r="B27" s="350" t="s">
        <v>1141</v>
      </c>
      <c r="C27" s="127"/>
      <c r="D27" s="28">
        <v>5</v>
      </c>
      <c r="E27" s="28">
        <v>2000</v>
      </c>
      <c r="F27" s="224">
        <f t="shared" si="0"/>
        <v>10000</v>
      </c>
      <c r="G27" s="224"/>
      <c r="H27" s="224"/>
      <c r="I27" s="224">
        <v>3333</v>
      </c>
      <c r="J27" s="133">
        <v>2261</v>
      </c>
    </row>
    <row r="28" spans="1:10">
      <c r="A28" s="124" t="s">
        <v>107</v>
      </c>
      <c r="B28" s="352" t="s">
        <v>1146</v>
      </c>
      <c r="C28" s="127" t="s">
        <v>218</v>
      </c>
      <c r="D28" s="127">
        <v>1</v>
      </c>
      <c r="E28" s="127">
        <v>4000</v>
      </c>
      <c r="F28" s="145">
        <f t="shared" si="0"/>
        <v>4000</v>
      </c>
      <c r="G28" s="145"/>
      <c r="H28" s="145"/>
      <c r="I28" s="145">
        <v>1333</v>
      </c>
      <c r="J28" s="203" t="s">
        <v>1147</v>
      </c>
    </row>
    <row r="29" spans="1:10">
      <c r="A29" s="124" t="s">
        <v>109</v>
      </c>
      <c r="B29" s="350" t="s">
        <v>1148</v>
      </c>
      <c r="C29" s="127" t="s">
        <v>218</v>
      </c>
      <c r="D29" s="127">
        <v>1</v>
      </c>
      <c r="E29" s="127">
        <v>4900</v>
      </c>
      <c r="F29" s="145">
        <f t="shared" si="0"/>
        <v>4900</v>
      </c>
      <c r="G29" s="145"/>
      <c r="H29" s="145"/>
      <c r="I29" s="145">
        <v>1633</v>
      </c>
      <c r="J29" s="133">
        <v>2311</v>
      </c>
    </row>
    <row r="30" spans="1:10" ht="31.5">
      <c r="A30" s="124"/>
      <c r="B30" s="351" t="s">
        <v>1149</v>
      </c>
      <c r="C30" s="127"/>
      <c r="D30" s="127"/>
      <c r="E30" s="127"/>
      <c r="F30" s="145"/>
      <c r="G30" s="145"/>
      <c r="H30" s="145"/>
      <c r="I30" s="145"/>
      <c r="J30" s="133"/>
    </row>
    <row r="31" spans="1:10">
      <c r="A31" s="124" t="s">
        <v>112</v>
      </c>
      <c r="B31" s="350" t="s">
        <v>1150</v>
      </c>
      <c r="C31" s="127" t="s">
        <v>218</v>
      </c>
      <c r="D31" s="127">
        <v>1</v>
      </c>
      <c r="E31" s="127">
        <v>2030</v>
      </c>
      <c r="F31" s="145">
        <f>D31*E31</f>
        <v>2030</v>
      </c>
      <c r="G31" s="145"/>
      <c r="H31" s="145"/>
      <c r="I31" s="145">
        <v>677</v>
      </c>
      <c r="J31" s="133">
        <v>2239</v>
      </c>
    </row>
    <row r="32" spans="1:10" ht="47.25">
      <c r="A32" s="124"/>
      <c r="B32" s="351" t="s">
        <v>1151</v>
      </c>
      <c r="C32" s="127"/>
      <c r="D32" s="127"/>
      <c r="E32" s="127"/>
      <c r="F32" s="145"/>
      <c r="G32" s="145"/>
      <c r="H32" s="145"/>
      <c r="I32" s="145"/>
      <c r="J32" s="133"/>
    </row>
    <row r="33" spans="1:10">
      <c r="A33" s="124" t="s">
        <v>114</v>
      </c>
      <c r="B33" s="350" t="s">
        <v>1152</v>
      </c>
      <c r="C33" s="127" t="s">
        <v>218</v>
      </c>
      <c r="D33" s="28">
        <v>1</v>
      </c>
      <c r="E33" s="28">
        <v>3500</v>
      </c>
      <c r="F33" s="224">
        <f>D33*E33</f>
        <v>3500</v>
      </c>
      <c r="G33" s="224"/>
      <c r="H33" s="224"/>
      <c r="I33" s="224">
        <v>1167</v>
      </c>
      <c r="J33" s="133">
        <v>2239</v>
      </c>
    </row>
    <row r="34" spans="1:10" ht="31.5">
      <c r="A34" s="124"/>
      <c r="B34" s="351" t="s">
        <v>1177</v>
      </c>
      <c r="C34" s="127"/>
      <c r="D34" s="28"/>
      <c r="E34" s="28"/>
      <c r="F34" s="228"/>
      <c r="G34" s="224"/>
      <c r="H34" s="224"/>
      <c r="I34" s="224"/>
      <c r="J34" s="133"/>
    </row>
    <row r="35" spans="1:10">
      <c r="A35" s="124" t="s">
        <v>116</v>
      </c>
      <c r="B35" s="352" t="s">
        <v>1154</v>
      </c>
      <c r="C35" s="127" t="s">
        <v>218</v>
      </c>
      <c r="D35" s="127">
        <v>5000</v>
      </c>
      <c r="E35" s="127">
        <v>0.3</v>
      </c>
      <c r="F35" s="145">
        <f>D35*E35</f>
        <v>1500</v>
      </c>
      <c r="G35" s="145"/>
      <c r="H35" s="145"/>
      <c r="I35" s="145">
        <v>500</v>
      </c>
      <c r="J35" s="133">
        <v>2239</v>
      </c>
    </row>
    <row r="36" spans="1:10">
      <c r="A36" s="124" t="s">
        <v>118</v>
      </c>
      <c r="B36" s="350" t="s">
        <v>1155</v>
      </c>
      <c r="C36" s="127" t="s">
        <v>218</v>
      </c>
      <c r="D36" s="127">
        <v>5</v>
      </c>
      <c r="E36" s="127">
        <v>500</v>
      </c>
      <c r="F36" s="145">
        <f>D36*E36</f>
        <v>2500</v>
      </c>
      <c r="G36" s="145"/>
      <c r="H36" s="145"/>
      <c r="I36" s="145">
        <v>833</v>
      </c>
      <c r="J36" s="133">
        <v>2239</v>
      </c>
    </row>
    <row r="37" spans="1:10">
      <c r="A37" s="124"/>
      <c r="B37" s="351"/>
      <c r="C37" s="127"/>
      <c r="D37" s="127"/>
      <c r="E37" s="127"/>
      <c r="F37" s="145"/>
      <c r="G37" s="145"/>
      <c r="H37" s="145"/>
      <c r="I37" s="145"/>
      <c r="J37" s="133"/>
    </row>
    <row r="38" spans="1:10">
      <c r="A38" s="124" t="s">
        <v>120</v>
      </c>
      <c r="B38" s="352" t="s">
        <v>1178</v>
      </c>
      <c r="C38" s="127" t="s">
        <v>218</v>
      </c>
      <c r="D38" s="127">
        <v>1</v>
      </c>
      <c r="E38" s="127">
        <v>2000</v>
      </c>
      <c r="F38" s="145">
        <f>D38*E38</f>
        <v>2000</v>
      </c>
      <c r="G38" s="145"/>
      <c r="H38" s="145"/>
      <c r="I38" s="145">
        <v>667</v>
      </c>
      <c r="J38" s="133">
        <v>2239</v>
      </c>
    </row>
    <row r="39" spans="1:10" ht="31.5">
      <c r="A39" s="124"/>
      <c r="B39" s="351" t="s">
        <v>1159</v>
      </c>
      <c r="C39" s="127"/>
      <c r="D39" s="127"/>
      <c r="E39" s="127"/>
      <c r="F39" s="145"/>
      <c r="G39" s="145"/>
      <c r="H39" s="145"/>
      <c r="I39" s="145"/>
      <c r="J39" s="127"/>
    </row>
    <row r="40" spans="1:10">
      <c r="A40" s="124" t="s">
        <v>122</v>
      </c>
      <c r="B40" s="352" t="s">
        <v>1160</v>
      </c>
      <c r="C40" s="127" t="s">
        <v>218</v>
      </c>
      <c r="D40" s="127">
        <v>1</v>
      </c>
      <c r="E40" s="127">
        <v>350</v>
      </c>
      <c r="F40" s="145">
        <f>D40*E40</f>
        <v>350</v>
      </c>
      <c r="G40" s="145"/>
      <c r="H40" s="145"/>
      <c r="I40" s="145">
        <v>117</v>
      </c>
      <c r="J40" s="127">
        <v>2219</v>
      </c>
    </row>
    <row r="41" spans="1:10">
      <c r="A41" s="124"/>
      <c r="B41" s="350"/>
      <c r="C41" s="127"/>
      <c r="D41" s="127"/>
      <c r="E41" s="127"/>
      <c r="F41" s="145">
        <f>D41*E41</f>
        <v>0</v>
      </c>
      <c r="G41" s="145"/>
      <c r="H41" s="145"/>
      <c r="I41" s="145"/>
      <c r="J41" s="127"/>
    </row>
    <row r="42" spans="1:10">
      <c r="A42" s="124"/>
      <c r="B42" s="351"/>
      <c r="C42" s="127"/>
      <c r="D42" s="127"/>
      <c r="E42" s="127"/>
      <c r="F42" s="145"/>
      <c r="G42" s="145"/>
      <c r="H42" s="145"/>
      <c r="I42" s="145"/>
      <c r="J42" s="127"/>
    </row>
    <row r="43" spans="1:10">
      <c r="A43" s="124" t="s">
        <v>124</v>
      </c>
      <c r="B43" s="350" t="s">
        <v>1161</v>
      </c>
      <c r="C43" s="127" t="s">
        <v>218</v>
      </c>
      <c r="D43" s="28">
        <v>1</v>
      </c>
      <c r="E43" s="28">
        <v>3000</v>
      </c>
      <c r="F43" s="224">
        <f>D43*E43</f>
        <v>3000</v>
      </c>
      <c r="G43" s="224"/>
      <c r="H43" s="224"/>
      <c r="I43" s="224">
        <v>1000</v>
      </c>
      <c r="J43" s="127">
        <v>2264</v>
      </c>
    </row>
    <row r="44" spans="1:10">
      <c r="A44" s="124"/>
      <c r="B44" s="351"/>
      <c r="C44" s="127"/>
      <c r="D44" s="28"/>
      <c r="E44" s="28"/>
      <c r="F44" s="228"/>
      <c r="G44" s="224"/>
      <c r="H44" s="224"/>
      <c r="I44" s="224"/>
      <c r="J44" s="127"/>
    </row>
    <row r="45" spans="1:10">
      <c r="A45" s="124" t="s">
        <v>527</v>
      </c>
      <c r="B45" s="352" t="s">
        <v>1162</v>
      </c>
      <c r="C45" s="127" t="s">
        <v>218</v>
      </c>
      <c r="D45" s="127">
        <v>1</v>
      </c>
      <c r="E45" s="127">
        <v>25000</v>
      </c>
      <c r="F45" s="145">
        <f>D45*E45</f>
        <v>25000</v>
      </c>
      <c r="G45" s="145"/>
      <c r="H45" s="145"/>
      <c r="I45" s="145">
        <v>8334</v>
      </c>
      <c r="J45" s="235" t="s">
        <v>1163</v>
      </c>
    </row>
    <row r="46" spans="1:10">
      <c r="A46" s="124" t="s">
        <v>600</v>
      </c>
      <c r="B46" s="352" t="s">
        <v>1164</v>
      </c>
      <c r="C46" s="127" t="s">
        <v>1165</v>
      </c>
      <c r="D46" s="127">
        <v>1</v>
      </c>
      <c r="E46" s="127">
        <v>52500</v>
      </c>
      <c r="F46" s="145">
        <f>D46*E46</f>
        <v>52500</v>
      </c>
      <c r="G46" s="145"/>
      <c r="H46" s="145"/>
      <c r="I46" s="145">
        <v>17500</v>
      </c>
      <c r="J46" s="127">
        <v>1150</v>
      </c>
    </row>
    <row r="47" spans="1:10" ht="31.5">
      <c r="A47" s="124"/>
      <c r="B47" s="353" t="s">
        <v>1166</v>
      </c>
      <c r="C47" s="127"/>
      <c r="D47" s="127"/>
      <c r="E47" s="127"/>
      <c r="F47" s="145"/>
      <c r="G47" s="145"/>
      <c r="H47" s="145"/>
      <c r="I47" s="145"/>
      <c r="J47" s="127"/>
    </row>
    <row r="48" spans="1:10">
      <c r="A48" s="126"/>
      <c r="B48" s="793" t="s">
        <v>41</v>
      </c>
      <c r="C48" s="793"/>
      <c r="D48" s="793"/>
      <c r="E48" s="793"/>
      <c r="F48" s="7">
        <f>SUM(F11:F47)</f>
        <v>183600</v>
      </c>
      <c r="G48" s="7">
        <f>SUM(G11:G28)</f>
        <v>0</v>
      </c>
      <c r="H48" s="7">
        <f>SUM(H11:H47)</f>
        <v>0</v>
      </c>
      <c r="I48" s="7">
        <f>SUM(I11:I47)</f>
        <v>61200</v>
      </c>
      <c r="J48" s="126"/>
    </row>
  </sheetData>
  <mergeCells count="17">
    <mergeCell ref="A2:B2"/>
    <mergeCell ref="C2:E2"/>
    <mergeCell ref="A3:B3"/>
    <mergeCell ref="C3:E3"/>
    <mergeCell ref="A4:B4"/>
    <mergeCell ref="C4:E4"/>
    <mergeCell ref="B48:E48"/>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45" orientation="landscape" r:id="rId1"/>
</worksheet>
</file>

<file path=xl/worksheets/sheet82.xml><?xml version="1.0" encoding="utf-8"?>
<worksheet xmlns="http://schemas.openxmlformats.org/spreadsheetml/2006/main" xmlns:r="http://schemas.openxmlformats.org/officeDocument/2006/relationships">
  <sheetPr>
    <pageSetUpPr fitToPage="1"/>
  </sheetPr>
  <dimension ref="A1:K27"/>
  <sheetViews>
    <sheetView workbookViewId="0">
      <selection activeCell="A6" sqref="A6:J6"/>
    </sheetView>
  </sheetViews>
  <sheetFormatPr defaultColWidth="10.140625" defaultRowHeight="15.75"/>
  <cols>
    <col min="1" max="1" width="5" style="1" customWidth="1"/>
    <col min="2" max="2" width="28" style="1" customWidth="1"/>
    <col min="3" max="3" width="19" style="1" customWidth="1"/>
    <col min="4" max="4" width="10.7109375" style="1" customWidth="1"/>
    <col min="5" max="5" width="15" style="1" customWidth="1"/>
    <col min="6" max="6" width="21.7109375" style="1" customWidth="1"/>
    <col min="7" max="7" width="5.5703125" style="1" bestFit="1" customWidth="1"/>
    <col min="8" max="8" width="14.140625" style="1" customWidth="1"/>
    <col min="9" max="9" width="5.5703125" style="1" bestFit="1" customWidth="1"/>
    <col min="10" max="10" width="35.85546875" style="1" customWidth="1"/>
    <col min="11" max="16384" width="10.140625" style="1"/>
  </cols>
  <sheetData>
    <row r="1" spans="1:11">
      <c r="J1" s="212" t="s">
        <v>1848</v>
      </c>
      <c r="K1" s="343"/>
    </row>
    <row r="2" spans="1:11">
      <c r="A2" s="791" t="s">
        <v>18</v>
      </c>
      <c r="B2" s="791"/>
      <c r="C2" s="812" t="s">
        <v>1337</v>
      </c>
      <c r="D2" s="812"/>
      <c r="E2" s="812"/>
      <c r="F2" s="213"/>
      <c r="G2" s="213"/>
      <c r="H2" s="213"/>
      <c r="I2" s="213"/>
      <c r="J2" s="213"/>
    </row>
    <row r="3" spans="1:11">
      <c r="A3" s="789" t="s">
        <v>20</v>
      </c>
      <c r="B3" s="790"/>
      <c r="C3" s="812" t="s">
        <v>1337</v>
      </c>
      <c r="D3" s="812"/>
      <c r="E3" s="812"/>
      <c r="F3" s="213"/>
      <c r="G3" s="213"/>
      <c r="H3" s="213"/>
      <c r="I3" s="213"/>
      <c r="J3" s="344"/>
    </row>
    <row r="4" spans="1:11">
      <c r="A4" s="791" t="s">
        <v>21</v>
      </c>
      <c r="B4" s="791"/>
      <c r="C4" s="813" t="s">
        <v>905</v>
      </c>
      <c r="D4" s="813"/>
      <c r="E4" s="813"/>
      <c r="F4" s="213"/>
      <c r="G4" s="213"/>
      <c r="H4" s="213"/>
      <c r="I4" s="213"/>
      <c r="J4" s="213"/>
    </row>
    <row r="5" spans="1:11">
      <c r="A5" s="968"/>
      <c r="B5" s="968"/>
      <c r="C5" s="968"/>
      <c r="D5" s="968"/>
      <c r="E5" s="968"/>
      <c r="F5" s="968"/>
      <c r="G5" s="968"/>
      <c r="H5" s="968"/>
      <c r="I5" s="968"/>
      <c r="J5" s="968"/>
    </row>
    <row r="6" spans="1:11">
      <c r="A6" s="969" t="s">
        <v>1891</v>
      </c>
      <c r="B6" s="970"/>
      <c r="C6" s="970"/>
      <c r="D6" s="970"/>
      <c r="E6" s="970"/>
      <c r="F6" s="970"/>
      <c r="G6" s="970"/>
      <c r="H6" s="970"/>
      <c r="I6" s="970"/>
      <c r="J6" s="970"/>
    </row>
    <row r="7" spans="1:11">
      <c r="A7" s="700"/>
      <c r="B7" s="700"/>
      <c r="C7" s="700"/>
      <c r="D7" s="700"/>
      <c r="E7" s="700"/>
      <c r="F7" s="700"/>
      <c r="G7" s="700"/>
      <c r="H7" s="700"/>
      <c r="I7" s="700"/>
      <c r="J7" s="701" t="s">
        <v>13</v>
      </c>
    </row>
    <row r="8" spans="1:11">
      <c r="A8" s="971" t="s">
        <v>24</v>
      </c>
      <c r="B8" s="971" t="s">
        <v>25</v>
      </c>
      <c r="C8" s="971" t="s">
        <v>26</v>
      </c>
      <c r="D8" s="971" t="s">
        <v>27</v>
      </c>
      <c r="E8" s="971" t="s">
        <v>28</v>
      </c>
      <c r="F8" s="971" t="s">
        <v>29</v>
      </c>
      <c r="G8" s="973" t="s">
        <v>30</v>
      </c>
      <c r="H8" s="974"/>
      <c r="I8" s="975"/>
      <c r="J8" s="971" t="s">
        <v>31</v>
      </c>
    </row>
    <row r="9" spans="1:11">
      <c r="A9" s="972"/>
      <c r="B9" s="972"/>
      <c r="C9" s="972"/>
      <c r="D9" s="972"/>
      <c r="E9" s="972"/>
      <c r="F9" s="972"/>
      <c r="G9" s="152">
        <v>2107</v>
      </c>
      <c r="H9" s="152">
        <v>2018</v>
      </c>
      <c r="I9" s="152">
        <v>2019</v>
      </c>
      <c r="J9" s="972"/>
    </row>
    <row r="10" spans="1:11">
      <c r="A10" s="345">
        <v>1</v>
      </c>
      <c r="B10" s="346">
        <v>2</v>
      </c>
      <c r="C10" s="346">
        <v>3</v>
      </c>
      <c r="D10" s="345">
        <v>4</v>
      </c>
      <c r="E10" s="346">
        <v>5</v>
      </c>
      <c r="F10" s="347" t="s">
        <v>32</v>
      </c>
      <c r="G10" s="347">
        <v>7</v>
      </c>
      <c r="H10" s="347">
        <v>8</v>
      </c>
      <c r="I10" s="347">
        <v>9</v>
      </c>
      <c r="J10" s="346">
        <v>10</v>
      </c>
    </row>
    <row r="11" spans="1:11">
      <c r="A11" s="124" t="s">
        <v>33</v>
      </c>
      <c r="B11" s="125" t="s">
        <v>1338</v>
      </c>
      <c r="C11" s="127" t="s">
        <v>913</v>
      </c>
      <c r="D11" s="127">
        <v>28</v>
      </c>
      <c r="E11" s="127">
        <v>200</v>
      </c>
      <c r="F11" s="702">
        <f>D11*E11</f>
        <v>5600</v>
      </c>
      <c r="G11" s="702"/>
      <c r="H11" s="703"/>
      <c r="I11" s="702"/>
      <c r="J11" s="133">
        <v>2122</v>
      </c>
    </row>
    <row r="12" spans="1:11" ht="31.5">
      <c r="A12" s="124" t="s">
        <v>34</v>
      </c>
      <c r="B12" s="125" t="s">
        <v>1339</v>
      </c>
      <c r="C12" s="127" t="s">
        <v>194</v>
      </c>
      <c r="D12" s="127">
        <f>25*11</f>
        <v>275</v>
      </c>
      <c r="E12" s="127">
        <v>15</v>
      </c>
      <c r="F12" s="702">
        <f t="shared" ref="F12:F26" si="0">D12*E12</f>
        <v>4125</v>
      </c>
      <c r="G12" s="702"/>
      <c r="H12" s="704">
        <v>4000</v>
      </c>
      <c r="I12" s="702"/>
      <c r="J12" s="133">
        <v>2122</v>
      </c>
    </row>
    <row r="13" spans="1:11" ht="31.5">
      <c r="A13" s="124" t="s">
        <v>36</v>
      </c>
      <c r="B13" s="125" t="s">
        <v>1340</v>
      </c>
      <c r="C13" s="127" t="s">
        <v>194</v>
      </c>
      <c r="D13" s="127">
        <f>10*11</f>
        <v>110</v>
      </c>
      <c r="E13" s="127">
        <v>55</v>
      </c>
      <c r="F13" s="702">
        <f t="shared" si="0"/>
        <v>6050</v>
      </c>
      <c r="G13" s="702"/>
      <c r="H13" s="703"/>
      <c r="I13" s="702"/>
      <c r="J13" s="133">
        <v>2122</v>
      </c>
    </row>
    <row r="14" spans="1:11">
      <c r="A14" s="124" t="s">
        <v>38</v>
      </c>
      <c r="B14" s="125" t="s">
        <v>914</v>
      </c>
      <c r="C14" s="127" t="s">
        <v>1341</v>
      </c>
      <c r="D14" s="127">
        <v>1</v>
      </c>
      <c r="E14" s="127">
        <v>110</v>
      </c>
      <c r="F14" s="702">
        <f t="shared" si="0"/>
        <v>110</v>
      </c>
      <c r="G14" s="702"/>
      <c r="H14" s="702"/>
      <c r="I14" s="702"/>
      <c r="J14" s="133">
        <v>2122</v>
      </c>
    </row>
    <row r="15" spans="1:11">
      <c r="A15" s="124" t="s">
        <v>39</v>
      </c>
      <c r="B15" s="125" t="s">
        <v>97</v>
      </c>
      <c r="C15" s="125" t="s">
        <v>1342</v>
      </c>
      <c r="D15" s="127">
        <v>480</v>
      </c>
      <c r="E15" s="127">
        <v>12.5</v>
      </c>
      <c r="F15" s="702">
        <f t="shared" si="0"/>
        <v>6000</v>
      </c>
      <c r="G15" s="702"/>
      <c r="H15" s="702"/>
      <c r="I15" s="702"/>
      <c r="J15" s="133">
        <v>2231</v>
      </c>
    </row>
    <row r="16" spans="1:11">
      <c r="A16" s="124" t="s">
        <v>40</v>
      </c>
      <c r="B16" s="125" t="s">
        <v>1343</v>
      </c>
      <c r="C16" s="127" t="s">
        <v>1344</v>
      </c>
      <c r="D16" s="127">
        <v>8</v>
      </c>
      <c r="E16" s="127">
        <v>350</v>
      </c>
      <c r="F16" s="702">
        <f t="shared" si="0"/>
        <v>2800</v>
      </c>
      <c r="G16" s="702"/>
      <c r="H16" s="702">
        <v>1000</v>
      </c>
      <c r="I16" s="702"/>
      <c r="J16" s="133">
        <v>1150</v>
      </c>
    </row>
    <row r="17" spans="1:10">
      <c r="A17" s="124" t="s">
        <v>62</v>
      </c>
      <c r="B17" s="125" t="s">
        <v>1345</v>
      </c>
      <c r="C17" s="127" t="s">
        <v>1346</v>
      </c>
      <c r="D17" s="127">
        <v>1</v>
      </c>
      <c r="E17" s="127">
        <v>735</v>
      </c>
      <c r="F17" s="702">
        <f t="shared" si="0"/>
        <v>735</v>
      </c>
      <c r="G17" s="702"/>
      <c r="H17" s="702"/>
      <c r="I17" s="702"/>
      <c r="J17" s="127">
        <v>1150</v>
      </c>
    </row>
    <row r="18" spans="1:10">
      <c r="A18" s="124" t="s">
        <v>63</v>
      </c>
      <c r="B18" s="125" t="s">
        <v>1347</v>
      </c>
      <c r="C18" s="127" t="s">
        <v>1348</v>
      </c>
      <c r="D18" s="28">
        <v>4</v>
      </c>
      <c r="E18" s="28">
        <v>500</v>
      </c>
      <c r="F18" s="703">
        <f t="shared" si="0"/>
        <v>2000</v>
      </c>
      <c r="G18" s="703"/>
      <c r="H18" s="703">
        <v>2000</v>
      </c>
      <c r="I18" s="703"/>
      <c r="J18" s="127">
        <v>1150</v>
      </c>
    </row>
    <row r="19" spans="1:10">
      <c r="A19" s="124" t="s">
        <v>64</v>
      </c>
      <c r="B19" s="125" t="s">
        <v>1349</v>
      </c>
      <c r="C19" s="127" t="s">
        <v>1350</v>
      </c>
      <c r="D19" s="28">
        <v>3</v>
      </c>
      <c r="E19" s="28">
        <v>870</v>
      </c>
      <c r="F19" s="703">
        <f t="shared" si="0"/>
        <v>2610</v>
      </c>
      <c r="G19" s="703"/>
      <c r="H19" s="703">
        <v>2000</v>
      </c>
      <c r="I19" s="703"/>
      <c r="J19" s="127">
        <v>1150</v>
      </c>
    </row>
    <row r="20" spans="1:10" ht="31.5">
      <c r="A20" s="124" t="s">
        <v>107</v>
      </c>
      <c r="B20" s="125" t="s">
        <v>1351</v>
      </c>
      <c r="C20" s="127" t="s">
        <v>1352</v>
      </c>
      <c r="D20" s="28">
        <v>1</v>
      </c>
      <c r="E20" s="28">
        <v>1500</v>
      </c>
      <c r="F20" s="703">
        <f t="shared" si="0"/>
        <v>1500</v>
      </c>
      <c r="G20" s="703"/>
      <c r="H20" s="703"/>
      <c r="I20" s="703"/>
      <c r="J20" s="127">
        <v>1150</v>
      </c>
    </row>
    <row r="21" spans="1:10">
      <c r="A21" s="124" t="s">
        <v>109</v>
      </c>
      <c r="B21" s="125" t="s">
        <v>1353</v>
      </c>
      <c r="C21" s="127" t="s">
        <v>1352</v>
      </c>
      <c r="D21" s="28">
        <v>1</v>
      </c>
      <c r="E21" s="28">
        <v>1200</v>
      </c>
      <c r="F21" s="703">
        <f t="shared" si="0"/>
        <v>1200</v>
      </c>
      <c r="G21" s="703"/>
      <c r="H21" s="703"/>
      <c r="I21" s="703"/>
      <c r="J21" s="127">
        <v>1150</v>
      </c>
    </row>
    <row r="22" spans="1:10">
      <c r="A22" s="124" t="s">
        <v>112</v>
      </c>
      <c r="B22" s="125" t="s">
        <v>1354</v>
      </c>
      <c r="C22" s="127" t="s">
        <v>1355</v>
      </c>
      <c r="D22" s="28">
        <v>6</v>
      </c>
      <c r="E22" s="28">
        <v>450</v>
      </c>
      <c r="F22" s="703">
        <f t="shared" si="0"/>
        <v>2700</v>
      </c>
      <c r="G22" s="703"/>
      <c r="H22" s="703">
        <v>1700</v>
      </c>
      <c r="I22" s="703"/>
      <c r="J22" s="127">
        <v>2261</v>
      </c>
    </row>
    <row r="23" spans="1:10">
      <c r="A23" s="124" t="s">
        <v>114</v>
      </c>
      <c r="B23" s="125" t="s">
        <v>1356</v>
      </c>
      <c r="C23" s="127" t="s">
        <v>1357</v>
      </c>
      <c r="D23" s="28">
        <v>6</v>
      </c>
      <c r="E23" s="28">
        <v>1575</v>
      </c>
      <c r="F23" s="703">
        <f t="shared" si="0"/>
        <v>9450</v>
      </c>
      <c r="G23" s="703"/>
      <c r="H23" s="703">
        <v>5000</v>
      </c>
      <c r="I23" s="703"/>
      <c r="J23" s="127">
        <v>2243</v>
      </c>
    </row>
    <row r="24" spans="1:10">
      <c r="A24" s="124" t="s">
        <v>116</v>
      </c>
      <c r="B24" s="125" t="s">
        <v>1847</v>
      </c>
      <c r="C24" s="127" t="s">
        <v>1357</v>
      </c>
      <c r="D24" s="28">
        <v>6</v>
      </c>
      <c r="E24" s="28">
        <v>470</v>
      </c>
      <c r="F24" s="703">
        <f t="shared" si="0"/>
        <v>2820</v>
      </c>
      <c r="G24" s="703"/>
      <c r="H24" s="704">
        <v>2500</v>
      </c>
      <c r="I24" s="703"/>
      <c r="J24" s="127">
        <v>2370</v>
      </c>
    </row>
    <row r="25" spans="1:10">
      <c r="A25" s="124" t="s">
        <v>118</v>
      </c>
      <c r="B25" s="125" t="s">
        <v>1358</v>
      </c>
      <c r="C25" s="127"/>
      <c r="D25" s="28">
        <v>1</v>
      </c>
      <c r="E25" s="28">
        <v>1200</v>
      </c>
      <c r="F25" s="703">
        <f t="shared" si="0"/>
        <v>1200</v>
      </c>
      <c r="G25" s="703"/>
      <c r="H25" s="704">
        <v>1200</v>
      </c>
      <c r="I25" s="703"/>
      <c r="J25" s="127">
        <v>2270</v>
      </c>
    </row>
    <row r="26" spans="1:10">
      <c r="A26" s="124" t="s">
        <v>120</v>
      </c>
      <c r="B26" s="125" t="s">
        <v>1359</v>
      </c>
      <c r="C26" s="127"/>
      <c r="D26" s="28">
        <v>1</v>
      </c>
      <c r="E26" s="28">
        <v>1100</v>
      </c>
      <c r="F26" s="703">
        <f t="shared" si="0"/>
        <v>1100</v>
      </c>
      <c r="G26" s="703"/>
      <c r="H26" s="704">
        <v>600</v>
      </c>
      <c r="I26" s="703"/>
      <c r="J26" s="127">
        <v>2370</v>
      </c>
    </row>
    <row r="27" spans="1:10">
      <c r="A27" s="126"/>
      <c r="B27" s="967" t="s">
        <v>41</v>
      </c>
      <c r="C27" s="967"/>
      <c r="D27" s="967"/>
      <c r="E27" s="967"/>
      <c r="F27" s="705">
        <f>SUM(F11:F26)</f>
        <v>50000</v>
      </c>
      <c r="G27" s="705">
        <f>SUM(G11:G26)</f>
        <v>0</v>
      </c>
      <c r="H27" s="705">
        <f>SUM(H11:H26)</f>
        <v>20000</v>
      </c>
      <c r="I27" s="705">
        <f>SUM(I11:I26)</f>
        <v>0</v>
      </c>
      <c r="J27" s="126"/>
    </row>
  </sheetData>
  <mergeCells count="17">
    <mergeCell ref="A2:B2"/>
    <mergeCell ref="C2:E2"/>
    <mergeCell ref="A3:B3"/>
    <mergeCell ref="C3:E3"/>
    <mergeCell ref="A4:B4"/>
    <mergeCell ref="C4:E4"/>
    <mergeCell ref="B27:E27"/>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81" orientation="landscape" r:id="rId1"/>
</worksheet>
</file>

<file path=xl/worksheets/sheet83.xml><?xml version="1.0" encoding="utf-8"?>
<worksheet xmlns="http://schemas.openxmlformats.org/spreadsheetml/2006/main" xmlns:r="http://schemas.openxmlformats.org/officeDocument/2006/relationships">
  <sheetPr>
    <pageSetUpPr fitToPage="1"/>
  </sheetPr>
  <dimension ref="A2:K19"/>
  <sheetViews>
    <sheetView topLeftCell="A4" zoomScaleNormal="100" workbookViewId="0">
      <selection activeCell="B18" sqref="B18"/>
    </sheetView>
  </sheetViews>
  <sheetFormatPr defaultRowHeight="15.75"/>
  <cols>
    <col min="1" max="1" width="5" style="328" customWidth="1"/>
    <col min="2" max="2" width="47.28515625" style="328" customWidth="1"/>
    <col min="3" max="3" width="12.85546875" style="328" customWidth="1"/>
    <col min="4" max="4" width="10.85546875" style="328" customWidth="1"/>
    <col min="5" max="5" width="15.140625" style="328" customWidth="1"/>
    <col min="6" max="6" width="14.7109375" style="328" customWidth="1"/>
    <col min="7" max="10" width="13.7109375" style="328" customWidth="1"/>
    <col min="11" max="11" width="47" style="328" customWidth="1"/>
    <col min="12" max="16384" width="9.140625" style="328"/>
  </cols>
  <sheetData>
    <row r="2" spans="1:11">
      <c r="K2" s="212" t="s">
        <v>1603</v>
      </c>
    </row>
    <row r="3" spans="1:11">
      <c r="A3" s="912" t="s">
        <v>18</v>
      </c>
      <c r="B3" s="912"/>
      <c r="C3" s="913" t="s">
        <v>12</v>
      </c>
      <c r="D3" s="913"/>
      <c r="E3" s="913"/>
      <c r="F3" s="330"/>
      <c r="G3" s="330"/>
      <c r="H3" s="330"/>
      <c r="I3" s="330"/>
      <c r="J3" s="330"/>
      <c r="K3" s="330"/>
    </row>
    <row r="4" spans="1:11">
      <c r="A4" s="914" t="s">
        <v>20</v>
      </c>
      <c r="B4" s="915"/>
      <c r="C4" s="913" t="s">
        <v>12</v>
      </c>
      <c r="D4" s="913"/>
      <c r="E4" s="913"/>
      <c r="F4" s="330"/>
      <c r="G4" s="330"/>
      <c r="H4" s="330"/>
      <c r="I4" s="330"/>
      <c r="J4" s="330"/>
      <c r="K4" s="331"/>
    </row>
    <row r="5" spans="1:11">
      <c r="A5" s="912" t="s">
        <v>21</v>
      </c>
      <c r="B5" s="912"/>
      <c r="C5" s="913" t="s">
        <v>12</v>
      </c>
      <c r="D5" s="913"/>
      <c r="E5" s="913"/>
      <c r="F5" s="330"/>
      <c r="G5" s="330"/>
      <c r="H5" s="330"/>
      <c r="I5" s="330"/>
      <c r="J5" s="330"/>
      <c r="K5" s="330"/>
    </row>
    <row r="6" spans="1:11">
      <c r="A6" s="976" t="s">
        <v>1204</v>
      </c>
      <c r="B6" s="976"/>
      <c r="C6" s="976"/>
      <c r="D6" s="976"/>
      <c r="E6" s="976"/>
      <c r="F6" s="976"/>
      <c r="G6" s="976"/>
      <c r="H6" s="976"/>
      <c r="I6" s="976"/>
      <c r="J6" s="976"/>
      <c r="K6" s="976"/>
    </row>
    <row r="7" spans="1:11">
      <c r="A7" s="918" t="s">
        <v>23</v>
      </c>
      <c r="B7" s="918"/>
      <c r="C7" s="918"/>
      <c r="D7" s="918"/>
      <c r="E7" s="918"/>
      <c r="F7" s="918"/>
      <c r="G7" s="918"/>
      <c r="H7" s="918"/>
      <c r="I7" s="918"/>
      <c r="J7" s="918"/>
      <c r="K7" s="918"/>
    </row>
    <row r="8" spans="1:11">
      <c r="A8" s="706"/>
      <c r="B8" s="706"/>
      <c r="C8" s="706"/>
      <c r="D8" s="706"/>
      <c r="E8" s="706"/>
      <c r="F8" s="706"/>
      <c r="G8" s="706"/>
      <c r="H8" s="706"/>
      <c r="I8" s="706"/>
      <c r="J8" s="706"/>
      <c r="K8" s="707" t="s">
        <v>13</v>
      </c>
    </row>
    <row r="9" spans="1:11">
      <c r="A9" s="919" t="s">
        <v>24</v>
      </c>
      <c r="B9" s="919" t="s">
        <v>25</v>
      </c>
      <c r="C9" s="919" t="s">
        <v>26</v>
      </c>
      <c r="D9" s="919" t="s">
        <v>27</v>
      </c>
      <c r="E9" s="919" t="s">
        <v>28</v>
      </c>
      <c r="F9" s="919" t="s">
        <v>29</v>
      </c>
      <c r="G9" s="921" t="s">
        <v>30</v>
      </c>
      <c r="H9" s="922"/>
      <c r="I9" s="922"/>
      <c r="J9" s="923"/>
      <c r="K9" s="919" t="s">
        <v>1325</v>
      </c>
    </row>
    <row r="10" spans="1:11">
      <c r="A10" s="920"/>
      <c r="B10" s="920"/>
      <c r="C10" s="920"/>
      <c r="D10" s="920"/>
      <c r="E10" s="920"/>
      <c r="F10" s="920"/>
      <c r="G10" s="567">
        <v>2017</v>
      </c>
      <c r="H10" s="567">
        <v>2018</v>
      </c>
      <c r="I10" s="567">
        <v>2019</v>
      </c>
      <c r="J10" s="567">
        <v>2020</v>
      </c>
      <c r="K10" s="920"/>
    </row>
    <row r="11" spans="1:11">
      <c r="A11" s="334">
        <v>1</v>
      </c>
      <c r="B11" s="335">
        <v>2</v>
      </c>
      <c r="C11" s="335">
        <v>3</v>
      </c>
      <c r="D11" s="334">
        <v>4</v>
      </c>
      <c r="E11" s="335">
        <v>5</v>
      </c>
      <c r="F11" s="340" t="s">
        <v>32</v>
      </c>
      <c r="G11" s="340">
        <v>7</v>
      </c>
      <c r="H11" s="340">
        <v>8</v>
      </c>
      <c r="I11" s="340">
        <v>9</v>
      </c>
      <c r="J11" s="340">
        <v>10</v>
      </c>
      <c r="K11" s="335">
        <v>11</v>
      </c>
    </row>
    <row r="12" spans="1:11" ht="47.25">
      <c r="A12" s="337" t="s">
        <v>1441</v>
      </c>
      <c r="B12" s="546" t="s">
        <v>1892</v>
      </c>
      <c r="C12" s="708"/>
      <c r="D12" s="708">
        <v>1</v>
      </c>
      <c r="E12" s="537">
        <f>SUM(G12:J12)</f>
        <v>25000</v>
      </c>
      <c r="F12" s="341">
        <f>D12*E12</f>
        <v>25000</v>
      </c>
      <c r="G12" s="342">
        <v>0</v>
      </c>
      <c r="H12" s="342">
        <v>25000</v>
      </c>
      <c r="I12" s="342">
        <v>0</v>
      </c>
      <c r="J12" s="342">
        <v>0</v>
      </c>
      <c r="K12" s="339"/>
    </row>
    <row r="13" spans="1:11" ht="47.25">
      <c r="A13" s="337" t="s">
        <v>1442</v>
      </c>
      <c r="B13" s="710" t="s">
        <v>17</v>
      </c>
      <c r="C13" s="708"/>
      <c r="D13" s="708">
        <v>1</v>
      </c>
      <c r="E13" s="537">
        <f t="shared" ref="E13:E18" si="0">SUM(G13:J13)</f>
        <v>120000</v>
      </c>
      <c r="F13" s="341">
        <f t="shared" ref="F13:F18" si="1">D13*E13</f>
        <v>120000</v>
      </c>
      <c r="G13" s="342">
        <v>0</v>
      </c>
      <c r="H13" s="342">
        <v>30000</v>
      </c>
      <c r="I13" s="342">
        <f>90000</f>
        <v>90000</v>
      </c>
      <c r="J13" s="342">
        <v>0</v>
      </c>
      <c r="K13" s="339"/>
    </row>
    <row r="14" spans="1:11" ht="31.5">
      <c r="A14" s="337" t="s">
        <v>1443</v>
      </c>
      <c r="B14" s="710" t="s">
        <v>1601</v>
      </c>
      <c r="C14" s="708"/>
      <c r="D14" s="708">
        <v>1</v>
      </c>
      <c r="E14" s="537">
        <f t="shared" si="0"/>
        <v>599385</v>
      </c>
      <c r="F14" s="341">
        <f t="shared" si="1"/>
        <v>599385</v>
      </c>
      <c r="G14" s="342">
        <v>179832</v>
      </c>
      <c r="H14" s="342">
        <v>218553</v>
      </c>
      <c r="I14" s="342">
        <v>201000</v>
      </c>
      <c r="J14" s="342">
        <v>0</v>
      </c>
      <c r="K14" s="339"/>
    </row>
    <row r="15" spans="1:11" ht="63">
      <c r="A15" s="337" t="s">
        <v>1444</v>
      </c>
      <c r="B15" s="710" t="s">
        <v>1853</v>
      </c>
      <c r="C15" s="708"/>
      <c r="D15" s="708">
        <v>1</v>
      </c>
      <c r="E15" s="537">
        <f t="shared" si="0"/>
        <v>5500</v>
      </c>
      <c r="F15" s="341">
        <f t="shared" si="1"/>
        <v>5500</v>
      </c>
      <c r="G15" s="342">
        <v>3500</v>
      </c>
      <c r="H15" s="342">
        <v>2000</v>
      </c>
      <c r="I15" s="342">
        <v>0</v>
      </c>
      <c r="J15" s="342">
        <v>0</v>
      </c>
      <c r="K15" s="339"/>
    </row>
    <row r="16" spans="1:11" ht="31.5">
      <c r="A16" s="337" t="s">
        <v>1445</v>
      </c>
      <c r="B16" s="710" t="s">
        <v>1894</v>
      </c>
      <c r="C16" s="708"/>
      <c r="D16" s="708">
        <v>1</v>
      </c>
      <c r="E16" s="537">
        <f t="shared" si="0"/>
        <v>37000</v>
      </c>
      <c r="F16" s="341">
        <f t="shared" si="1"/>
        <v>37000</v>
      </c>
      <c r="G16" s="342">
        <v>0</v>
      </c>
      <c r="H16" s="342">
        <v>37000</v>
      </c>
      <c r="I16" s="342">
        <v>0</v>
      </c>
      <c r="J16" s="342">
        <v>0</v>
      </c>
      <c r="K16" s="339"/>
    </row>
    <row r="17" spans="1:11" ht="47.25">
      <c r="A17" s="337" t="s">
        <v>1446</v>
      </c>
      <c r="B17" s="710" t="s">
        <v>1893</v>
      </c>
      <c r="C17" s="708"/>
      <c r="D17" s="708">
        <v>1</v>
      </c>
      <c r="E17" s="537">
        <f t="shared" si="0"/>
        <v>154000</v>
      </c>
      <c r="F17" s="341">
        <f t="shared" si="1"/>
        <v>154000</v>
      </c>
      <c r="G17" s="342">
        <v>70000</v>
      </c>
      <c r="H17" s="342">
        <v>35000</v>
      </c>
      <c r="I17" s="342">
        <v>0</v>
      </c>
      <c r="J17" s="342">
        <v>49000</v>
      </c>
      <c r="K17" s="339"/>
    </row>
    <row r="18" spans="1:11" ht="31.5">
      <c r="A18" s="337" t="s">
        <v>1602</v>
      </c>
      <c r="B18" s="710" t="s">
        <v>1895</v>
      </c>
      <c r="C18" s="708"/>
      <c r="D18" s="708">
        <v>1</v>
      </c>
      <c r="E18" s="537">
        <f t="shared" si="0"/>
        <v>18000</v>
      </c>
      <c r="F18" s="341">
        <f t="shared" si="1"/>
        <v>18000</v>
      </c>
      <c r="G18" s="342">
        <v>0</v>
      </c>
      <c r="H18" s="342">
        <v>18000</v>
      </c>
      <c r="I18" s="342">
        <v>0</v>
      </c>
      <c r="J18" s="342">
        <v>0</v>
      </c>
      <c r="K18" s="339"/>
    </row>
    <row r="19" spans="1:11">
      <c r="A19" s="333"/>
      <c r="B19" s="916" t="s">
        <v>41</v>
      </c>
      <c r="C19" s="916"/>
      <c r="D19" s="916"/>
      <c r="E19" s="916"/>
      <c r="F19" s="171">
        <f>SUM(F12:F18)</f>
        <v>958885</v>
      </c>
      <c r="G19" s="171">
        <f>SUM(G12:G18)</f>
        <v>253332</v>
      </c>
      <c r="H19" s="171">
        <f>SUM(H12:H18)</f>
        <v>365553</v>
      </c>
      <c r="I19" s="171">
        <f>SUM(I12:I18)</f>
        <v>291000</v>
      </c>
      <c r="J19" s="171">
        <f>SUM(J12:J18)</f>
        <v>49000</v>
      </c>
      <c r="K19" s="333"/>
    </row>
  </sheetData>
  <mergeCells count="17">
    <mergeCell ref="A3:B3"/>
    <mergeCell ref="C3:E3"/>
    <mergeCell ref="A4:B4"/>
    <mergeCell ref="C4:E4"/>
    <mergeCell ref="B19:E19"/>
    <mergeCell ref="A5:B5"/>
    <mergeCell ref="C5:E5"/>
    <mergeCell ref="A6:K6"/>
    <mergeCell ref="A7:K7"/>
    <mergeCell ref="A9:A10"/>
    <mergeCell ref="B9:B10"/>
    <mergeCell ref="C9:C10"/>
    <mergeCell ref="D9:D10"/>
    <mergeCell ref="E9:E10"/>
    <mergeCell ref="F9:F10"/>
    <mergeCell ref="G9:J9"/>
    <mergeCell ref="K9:K10"/>
  </mergeCells>
  <pageMargins left="0.70866141732283472" right="0.70866141732283472" top="0.74803149606299213" bottom="0.74803149606299213" header="0.31496062992125984" footer="0.31496062992125984"/>
  <pageSetup paperSize="9" scale="63" orientation="landscape" r:id="rId1"/>
</worksheet>
</file>

<file path=xl/worksheets/sheet84.xml><?xml version="1.0" encoding="utf-8"?>
<worksheet xmlns="http://schemas.openxmlformats.org/spreadsheetml/2006/main" xmlns:r="http://schemas.openxmlformats.org/officeDocument/2006/relationships">
  <sheetPr>
    <pageSetUpPr fitToPage="1"/>
  </sheetPr>
  <dimension ref="A1:K35"/>
  <sheetViews>
    <sheetView topLeftCell="A7" zoomScaleNormal="100" workbookViewId="0">
      <selection activeCell="A35" sqref="A2:XFD35"/>
    </sheetView>
  </sheetViews>
  <sheetFormatPr defaultRowHeight="15.75"/>
  <cols>
    <col min="1" max="1" width="5" style="328" customWidth="1"/>
    <col min="2" max="2" width="36" style="328" customWidth="1"/>
    <col min="3" max="3" width="26" style="328" customWidth="1"/>
    <col min="4" max="4" width="17.28515625" style="328" customWidth="1"/>
    <col min="5" max="5" width="15.140625" style="328" customWidth="1"/>
    <col min="6" max="6" width="14.42578125" style="328" customWidth="1"/>
    <col min="7" max="7" width="7.5703125" style="328" bestFit="1" customWidth="1"/>
    <col min="8" max="8" width="8.7109375" style="328" bestFit="1" customWidth="1"/>
    <col min="9" max="9" width="5.5703125" style="328" bestFit="1" customWidth="1"/>
    <col min="10" max="10" width="37.7109375" style="328" customWidth="1"/>
    <col min="11" max="16384" width="9.140625" style="328"/>
  </cols>
  <sheetData>
    <row r="1" spans="1:11">
      <c r="J1" s="212" t="s">
        <v>1336</v>
      </c>
      <c r="K1" s="155"/>
    </row>
    <row r="3" spans="1:11">
      <c r="A3" s="791" t="s">
        <v>18</v>
      </c>
      <c r="B3" s="791"/>
      <c r="C3" s="812" t="s">
        <v>790</v>
      </c>
      <c r="D3" s="812"/>
      <c r="E3" s="812"/>
      <c r="F3" s="812"/>
      <c r="G3" s="812"/>
      <c r="H3" s="213"/>
      <c r="I3" s="213"/>
      <c r="J3" s="213"/>
    </row>
    <row r="4" spans="1:11">
      <c r="A4" s="789" t="s">
        <v>20</v>
      </c>
      <c r="B4" s="790"/>
      <c r="C4" s="812" t="s">
        <v>790</v>
      </c>
      <c r="D4" s="812"/>
      <c r="E4" s="812"/>
      <c r="F4" s="812"/>
      <c r="G4" s="812"/>
      <c r="H4" s="213"/>
      <c r="I4" s="213"/>
      <c r="J4" s="209"/>
    </row>
    <row r="5" spans="1:11">
      <c r="A5" s="791" t="s">
        <v>21</v>
      </c>
      <c r="B5" s="791"/>
      <c r="C5" s="856"/>
      <c r="D5" s="857"/>
      <c r="E5" s="857"/>
      <c r="F5" s="857"/>
      <c r="G5" s="858"/>
      <c r="H5" s="213"/>
      <c r="I5" s="213"/>
      <c r="J5" s="213"/>
    </row>
    <row r="6" spans="1:11">
      <c r="A6" s="794" t="s">
        <v>1604</v>
      </c>
      <c r="B6" s="794"/>
      <c r="C6" s="794"/>
      <c r="D6" s="794"/>
      <c r="E6" s="794"/>
      <c r="F6" s="794"/>
      <c r="G6" s="794"/>
      <c r="H6" s="794"/>
      <c r="I6" s="794"/>
      <c r="J6" s="794"/>
    </row>
    <row r="7" spans="1:11">
      <c r="A7" s="795" t="s">
        <v>23</v>
      </c>
      <c r="B7" s="795"/>
      <c r="C7" s="795"/>
      <c r="D7" s="795"/>
      <c r="E7" s="795"/>
      <c r="F7" s="795"/>
      <c r="G7" s="795"/>
      <c r="H7" s="795"/>
      <c r="I7" s="795"/>
      <c r="J7" s="795"/>
    </row>
    <row r="8" spans="1:11">
      <c r="A8" s="630"/>
      <c r="B8" s="630"/>
      <c r="C8" s="630"/>
      <c r="D8" s="630"/>
      <c r="E8" s="630"/>
      <c r="F8" s="630"/>
      <c r="G8" s="630"/>
      <c r="H8" s="630"/>
      <c r="I8" s="630"/>
      <c r="J8" s="657" t="s">
        <v>13</v>
      </c>
    </row>
    <row r="9" spans="1:11">
      <c r="A9" s="796" t="s">
        <v>24</v>
      </c>
      <c r="B9" s="796" t="s">
        <v>25</v>
      </c>
      <c r="C9" s="796" t="s">
        <v>26</v>
      </c>
      <c r="D9" s="796" t="s">
        <v>27</v>
      </c>
      <c r="E9" s="796" t="s">
        <v>28</v>
      </c>
      <c r="F9" s="796" t="s">
        <v>29</v>
      </c>
      <c r="G9" s="798" t="s">
        <v>30</v>
      </c>
      <c r="H9" s="799"/>
      <c r="I9" s="800"/>
      <c r="J9" s="796" t="s">
        <v>1325</v>
      </c>
    </row>
    <row r="10" spans="1:11">
      <c r="A10" s="797"/>
      <c r="B10" s="797"/>
      <c r="C10" s="797"/>
      <c r="D10" s="797"/>
      <c r="E10" s="797"/>
      <c r="F10" s="797"/>
      <c r="G10" s="573">
        <v>2017</v>
      </c>
      <c r="H10" s="573">
        <v>2018</v>
      </c>
      <c r="I10" s="573">
        <v>2019</v>
      </c>
      <c r="J10" s="797"/>
    </row>
    <row r="11" spans="1:11">
      <c r="A11" s="17">
        <v>1</v>
      </c>
      <c r="B11" s="25">
        <v>2</v>
      </c>
      <c r="C11" s="25">
        <v>3</v>
      </c>
      <c r="D11" s="17">
        <v>4</v>
      </c>
      <c r="E11" s="25">
        <v>5</v>
      </c>
      <c r="F11" s="151" t="s">
        <v>32</v>
      </c>
      <c r="G11" s="151">
        <v>7</v>
      </c>
      <c r="H11" s="151">
        <v>8</v>
      </c>
      <c r="I11" s="151">
        <v>9</v>
      </c>
      <c r="J11" s="25">
        <v>10</v>
      </c>
    </row>
    <row r="12" spans="1:11">
      <c r="A12" s="575" t="s">
        <v>33</v>
      </c>
      <c r="B12" s="125" t="s">
        <v>791</v>
      </c>
      <c r="C12" s="977" t="s">
        <v>792</v>
      </c>
      <c r="D12" s="127">
        <v>1</v>
      </c>
      <c r="E12" s="462">
        <v>1150</v>
      </c>
      <c r="F12" s="197">
        <f>D12*E12</f>
        <v>1150</v>
      </c>
      <c r="G12" s="197">
        <v>1150</v>
      </c>
      <c r="H12" s="197"/>
      <c r="I12" s="197"/>
      <c r="J12" s="210"/>
    </row>
    <row r="13" spans="1:11" ht="31.5">
      <c r="A13" s="575" t="s">
        <v>34</v>
      </c>
      <c r="B13" s="125" t="s">
        <v>793</v>
      </c>
      <c r="C13" s="978"/>
      <c r="D13" s="127">
        <v>1</v>
      </c>
      <c r="E13" s="463">
        <v>4850</v>
      </c>
      <c r="F13" s="197">
        <f>D13*E13</f>
        <v>4850</v>
      </c>
      <c r="G13" s="197"/>
      <c r="H13" s="197">
        <v>4850</v>
      </c>
      <c r="I13" s="197"/>
      <c r="J13" s="210"/>
    </row>
    <row r="14" spans="1:11">
      <c r="A14" s="575" t="s">
        <v>36</v>
      </c>
      <c r="B14" s="125" t="s">
        <v>1605</v>
      </c>
      <c r="C14" s="576" t="s">
        <v>794</v>
      </c>
      <c r="D14" s="127">
        <v>1</v>
      </c>
      <c r="E14" s="461">
        <v>1245</v>
      </c>
      <c r="F14" s="197">
        <f>D14*E14</f>
        <v>1245</v>
      </c>
      <c r="G14" s="197"/>
      <c r="H14" s="197"/>
      <c r="I14" s="197"/>
      <c r="J14" s="210"/>
    </row>
    <row r="15" spans="1:11" ht="31.5">
      <c r="A15" s="575" t="s">
        <v>38</v>
      </c>
      <c r="B15" s="125" t="s">
        <v>1606</v>
      </c>
      <c r="C15" s="977" t="s">
        <v>795</v>
      </c>
      <c r="D15" s="127">
        <v>1</v>
      </c>
      <c r="E15" s="461">
        <v>1161</v>
      </c>
      <c r="F15" s="197">
        <f t="shared" ref="F15:F34" si="0">D15*E15</f>
        <v>1161</v>
      </c>
      <c r="G15" s="197"/>
      <c r="H15" s="197"/>
      <c r="I15" s="197"/>
      <c r="J15" s="127"/>
    </row>
    <row r="16" spans="1:11" ht="31.5">
      <c r="A16" s="575" t="s">
        <v>39</v>
      </c>
      <c r="B16" s="125" t="s">
        <v>796</v>
      </c>
      <c r="C16" s="978"/>
      <c r="D16" s="127">
        <v>1</v>
      </c>
      <c r="E16" s="461">
        <v>2839</v>
      </c>
      <c r="F16" s="197">
        <f>D16*E16</f>
        <v>2839</v>
      </c>
      <c r="G16" s="197"/>
      <c r="H16" s="197"/>
      <c r="I16" s="197"/>
      <c r="J16" s="127"/>
    </row>
    <row r="17" spans="1:10" ht="31.5">
      <c r="A17" s="575" t="s">
        <v>40</v>
      </c>
      <c r="B17" s="125" t="s">
        <v>1607</v>
      </c>
      <c r="C17" s="576" t="s">
        <v>797</v>
      </c>
      <c r="D17" s="127">
        <v>1</v>
      </c>
      <c r="E17" s="461">
        <v>6729</v>
      </c>
      <c r="F17" s="197">
        <f>D17*E17</f>
        <v>6729</v>
      </c>
      <c r="G17" s="197"/>
      <c r="H17" s="197">
        <v>6729</v>
      </c>
      <c r="I17" s="197"/>
      <c r="J17" s="127"/>
    </row>
    <row r="18" spans="1:10" ht="31.5">
      <c r="A18" s="575" t="s">
        <v>62</v>
      </c>
      <c r="B18" s="576" t="s">
        <v>1608</v>
      </c>
      <c r="C18" s="576" t="s">
        <v>1609</v>
      </c>
      <c r="D18" s="235">
        <v>14</v>
      </c>
      <c r="E18" s="461">
        <v>500</v>
      </c>
      <c r="F18" s="197">
        <f t="shared" si="0"/>
        <v>7000</v>
      </c>
      <c r="G18" s="197"/>
      <c r="H18" s="197">
        <v>7000</v>
      </c>
      <c r="I18" s="197"/>
      <c r="J18" s="127"/>
    </row>
    <row r="19" spans="1:10" ht="31.5">
      <c r="A19" s="575" t="s">
        <v>63</v>
      </c>
      <c r="B19" s="125" t="s">
        <v>798</v>
      </c>
      <c r="C19" s="977" t="s">
        <v>799</v>
      </c>
      <c r="D19" s="127">
        <v>1</v>
      </c>
      <c r="E19" s="461">
        <v>1460</v>
      </c>
      <c r="F19" s="197">
        <f t="shared" si="0"/>
        <v>1460</v>
      </c>
      <c r="G19" s="197"/>
      <c r="H19" s="197"/>
      <c r="I19" s="197"/>
      <c r="J19" s="127"/>
    </row>
    <row r="20" spans="1:10">
      <c r="A20" s="575" t="s">
        <v>64</v>
      </c>
      <c r="B20" s="125" t="s">
        <v>1610</v>
      </c>
      <c r="C20" s="978"/>
      <c r="D20" s="127">
        <v>1</v>
      </c>
      <c r="E20" s="461">
        <v>1460</v>
      </c>
      <c r="F20" s="197">
        <f t="shared" si="0"/>
        <v>1460</v>
      </c>
      <c r="G20" s="197"/>
      <c r="H20" s="197"/>
      <c r="I20" s="197"/>
      <c r="J20" s="127"/>
    </row>
    <row r="21" spans="1:10">
      <c r="A21" s="575" t="s">
        <v>107</v>
      </c>
      <c r="B21" s="125" t="s">
        <v>800</v>
      </c>
      <c r="C21" s="977" t="s">
        <v>801</v>
      </c>
      <c r="D21" s="127">
        <v>1</v>
      </c>
      <c r="E21" s="461">
        <v>2500</v>
      </c>
      <c r="F21" s="197">
        <f>D21*E21</f>
        <v>2500</v>
      </c>
      <c r="G21" s="197"/>
      <c r="H21" s="197"/>
      <c r="I21" s="197"/>
      <c r="J21" s="127"/>
    </row>
    <row r="22" spans="1:10">
      <c r="A22" s="575" t="s">
        <v>109</v>
      </c>
      <c r="B22" s="125" t="s">
        <v>802</v>
      </c>
      <c r="C22" s="978"/>
      <c r="D22" s="127">
        <v>1</v>
      </c>
      <c r="E22" s="461">
        <v>3000</v>
      </c>
      <c r="F22" s="197">
        <f t="shared" si="0"/>
        <v>3000</v>
      </c>
      <c r="G22" s="197"/>
      <c r="H22" s="197"/>
      <c r="I22" s="197"/>
      <c r="J22" s="127"/>
    </row>
    <row r="23" spans="1:10" ht="31.5">
      <c r="A23" s="575" t="s">
        <v>112</v>
      </c>
      <c r="B23" s="576" t="s">
        <v>803</v>
      </c>
      <c r="C23" s="576" t="s">
        <v>804</v>
      </c>
      <c r="D23" s="127">
        <v>1</v>
      </c>
      <c r="E23" s="461">
        <v>7000</v>
      </c>
      <c r="F23" s="197">
        <f t="shared" si="0"/>
        <v>7000</v>
      </c>
      <c r="G23" s="197"/>
      <c r="H23" s="197"/>
      <c r="I23" s="197"/>
      <c r="J23" s="210"/>
    </row>
    <row r="24" spans="1:10">
      <c r="A24" s="575" t="s">
        <v>114</v>
      </c>
      <c r="B24" s="125" t="s">
        <v>805</v>
      </c>
      <c r="C24" s="576" t="s">
        <v>806</v>
      </c>
      <c r="D24" s="127">
        <v>1</v>
      </c>
      <c r="E24" s="461">
        <v>540</v>
      </c>
      <c r="F24" s="197">
        <f>D24*E24</f>
        <v>540</v>
      </c>
      <c r="G24" s="197"/>
      <c r="H24" s="197"/>
      <c r="I24" s="197"/>
      <c r="J24" s="210"/>
    </row>
    <row r="25" spans="1:10">
      <c r="A25" s="575" t="s">
        <v>116</v>
      </c>
      <c r="B25" s="979" t="s">
        <v>1611</v>
      </c>
      <c r="C25" s="577" t="s">
        <v>1612</v>
      </c>
      <c r="D25" s="127">
        <v>1</v>
      </c>
      <c r="E25" s="461">
        <v>6270</v>
      </c>
      <c r="F25" s="197">
        <f t="shared" ref="F25:F26" si="1">D25*E25</f>
        <v>6270</v>
      </c>
      <c r="G25" s="197"/>
      <c r="H25" s="197"/>
      <c r="I25" s="197"/>
      <c r="J25" s="210"/>
    </row>
    <row r="26" spans="1:10">
      <c r="A26" s="575" t="s">
        <v>118</v>
      </c>
      <c r="B26" s="980"/>
      <c r="C26" s="578" t="s">
        <v>1613</v>
      </c>
      <c r="D26" s="127">
        <v>1</v>
      </c>
      <c r="E26" s="461">
        <v>6271</v>
      </c>
      <c r="F26" s="197">
        <f t="shared" si="1"/>
        <v>6271</v>
      </c>
      <c r="G26" s="197"/>
      <c r="H26" s="197">
        <v>6271</v>
      </c>
      <c r="I26" s="197"/>
      <c r="J26" s="210"/>
    </row>
    <row r="27" spans="1:10" ht="31.5">
      <c r="A27" s="575" t="s">
        <v>120</v>
      </c>
      <c r="B27" s="576" t="s">
        <v>1614</v>
      </c>
      <c r="C27" s="576" t="s">
        <v>807</v>
      </c>
      <c r="D27" s="127">
        <v>1</v>
      </c>
      <c r="E27" s="461">
        <v>15000</v>
      </c>
      <c r="F27" s="197">
        <f>D27*E27</f>
        <v>15000</v>
      </c>
      <c r="G27" s="197"/>
      <c r="H27" s="197"/>
      <c r="I27" s="197"/>
      <c r="J27" s="210"/>
    </row>
    <row r="28" spans="1:10">
      <c r="A28" s="575" t="s">
        <v>122</v>
      </c>
      <c r="B28" s="576" t="s">
        <v>1615</v>
      </c>
      <c r="C28" s="576" t="s">
        <v>808</v>
      </c>
      <c r="D28" s="127">
        <v>14</v>
      </c>
      <c r="E28" s="461">
        <v>1000</v>
      </c>
      <c r="F28" s="197">
        <f t="shared" si="0"/>
        <v>14000</v>
      </c>
      <c r="G28" s="197"/>
      <c r="H28" s="197">
        <v>14000</v>
      </c>
      <c r="I28" s="197"/>
      <c r="J28" s="210"/>
    </row>
    <row r="29" spans="1:10">
      <c r="A29" s="575" t="s">
        <v>124</v>
      </c>
      <c r="B29" s="576" t="s">
        <v>809</v>
      </c>
      <c r="C29" s="576" t="s">
        <v>810</v>
      </c>
      <c r="D29" s="127">
        <v>2</v>
      </c>
      <c r="E29" s="461">
        <v>1400</v>
      </c>
      <c r="F29" s="197">
        <f t="shared" si="0"/>
        <v>2800</v>
      </c>
      <c r="G29" s="197"/>
      <c r="H29" s="197"/>
      <c r="I29" s="197"/>
      <c r="J29" s="210"/>
    </row>
    <row r="30" spans="1:10">
      <c r="A30" s="575" t="s">
        <v>527</v>
      </c>
      <c r="B30" s="576" t="s">
        <v>811</v>
      </c>
      <c r="C30" s="576" t="s">
        <v>812</v>
      </c>
      <c r="D30" s="127">
        <v>200</v>
      </c>
      <c r="E30" s="461">
        <v>33</v>
      </c>
      <c r="F30" s="197">
        <f t="shared" si="0"/>
        <v>6600</v>
      </c>
      <c r="G30" s="197"/>
      <c r="H30" s="197"/>
      <c r="I30" s="197"/>
      <c r="J30" s="210"/>
    </row>
    <row r="31" spans="1:10">
      <c r="A31" s="575" t="s">
        <v>600</v>
      </c>
      <c r="B31" s="125" t="s">
        <v>813</v>
      </c>
      <c r="C31" s="576" t="s">
        <v>814</v>
      </c>
      <c r="D31" s="127">
        <v>200</v>
      </c>
      <c r="E31" s="461">
        <v>30</v>
      </c>
      <c r="F31" s="197">
        <f t="shared" si="0"/>
        <v>6000</v>
      </c>
      <c r="G31" s="197"/>
      <c r="H31" s="197"/>
      <c r="I31" s="197"/>
      <c r="J31" s="210"/>
    </row>
    <row r="32" spans="1:10">
      <c r="A32" s="575" t="s">
        <v>602</v>
      </c>
      <c r="B32" s="576" t="s">
        <v>815</v>
      </c>
      <c r="C32" s="576" t="s">
        <v>816</v>
      </c>
      <c r="D32" s="127">
        <v>7</v>
      </c>
      <c r="E32" s="461">
        <v>1000</v>
      </c>
      <c r="F32" s="197">
        <f t="shared" si="0"/>
        <v>7000</v>
      </c>
      <c r="G32" s="197"/>
      <c r="H32" s="197"/>
      <c r="I32" s="197"/>
      <c r="J32" s="210"/>
    </row>
    <row r="33" spans="1:10">
      <c r="A33" s="575" t="s">
        <v>605</v>
      </c>
      <c r="B33" s="125" t="s">
        <v>817</v>
      </c>
      <c r="C33" s="576" t="s">
        <v>817</v>
      </c>
      <c r="D33" s="127">
        <v>1</v>
      </c>
      <c r="E33" s="461">
        <v>1380</v>
      </c>
      <c r="F33" s="197">
        <f t="shared" si="0"/>
        <v>1380</v>
      </c>
      <c r="G33" s="197"/>
      <c r="H33" s="197"/>
      <c r="I33" s="197"/>
      <c r="J33" s="210"/>
    </row>
    <row r="34" spans="1:10" ht="47.25">
      <c r="A34" s="575" t="s">
        <v>607</v>
      </c>
      <c r="B34" s="125" t="s">
        <v>1616</v>
      </c>
      <c r="C34" s="576" t="s">
        <v>1617</v>
      </c>
      <c r="D34" s="127">
        <v>1</v>
      </c>
      <c r="E34" s="461">
        <v>10000</v>
      </c>
      <c r="F34" s="197">
        <f t="shared" si="0"/>
        <v>10000</v>
      </c>
      <c r="G34" s="197"/>
      <c r="H34" s="197">
        <v>10000</v>
      </c>
      <c r="I34" s="197"/>
      <c r="J34" s="210"/>
    </row>
    <row r="35" spans="1:10">
      <c r="A35" s="126"/>
      <c r="B35" s="793" t="s">
        <v>41</v>
      </c>
      <c r="C35" s="793"/>
      <c r="D35" s="793"/>
      <c r="E35" s="793"/>
      <c r="F35" s="171">
        <f>SUM(F12:F34)</f>
        <v>116255</v>
      </c>
      <c r="G35" s="171">
        <f>SUM(G12:G34)</f>
        <v>1150</v>
      </c>
      <c r="H35" s="171">
        <f>SUM(H12:H34)</f>
        <v>48850</v>
      </c>
      <c r="I35" s="171">
        <f>SUM(I12:I34)</f>
        <v>0</v>
      </c>
      <c r="J35" s="126"/>
    </row>
  </sheetData>
  <mergeCells count="22">
    <mergeCell ref="A3:B3"/>
    <mergeCell ref="C3:G3"/>
    <mergeCell ref="A4:B4"/>
    <mergeCell ref="C4:G4"/>
    <mergeCell ref="A5:B5"/>
    <mergeCell ref="C5:G5"/>
    <mergeCell ref="A6:J6"/>
    <mergeCell ref="A7:J7"/>
    <mergeCell ref="A9:A10"/>
    <mergeCell ref="B9:B10"/>
    <mergeCell ref="C9:C10"/>
    <mergeCell ref="D9:D10"/>
    <mergeCell ref="E9:E10"/>
    <mergeCell ref="F9:F10"/>
    <mergeCell ref="G9:I9"/>
    <mergeCell ref="J9:J10"/>
    <mergeCell ref="B35:E35"/>
    <mergeCell ref="C12:C13"/>
    <mergeCell ref="C15:C16"/>
    <mergeCell ref="C19:C20"/>
    <mergeCell ref="C21:C22"/>
    <mergeCell ref="B25:B26"/>
  </mergeCells>
  <pageMargins left="0.70866141732283472" right="0.70866141732283472" top="0.74803149606299213" bottom="0.74803149606299213" header="0.31496062992125984" footer="0.31496062992125984"/>
  <pageSetup paperSize="9" scale="71" orientation="landscape" r:id="rId1"/>
</worksheet>
</file>

<file path=xl/worksheets/sheet85.xml><?xml version="1.0" encoding="utf-8"?>
<worksheet xmlns="http://schemas.openxmlformats.org/spreadsheetml/2006/main" xmlns:r="http://schemas.openxmlformats.org/officeDocument/2006/relationships">
  <sheetPr>
    <pageSetUpPr fitToPage="1"/>
  </sheetPr>
  <dimension ref="A1:K40"/>
  <sheetViews>
    <sheetView topLeftCell="A13" zoomScale="90" zoomScaleNormal="90" workbookViewId="0">
      <selection activeCell="J19" sqref="J19"/>
    </sheetView>
  </sheetViews>
  <sheetFormatPr defaultRowHeight="15.75"/>
  <cols>
    <col min="1" max="1" width="5" style="328" customWidth="1"/>
    <col min="2" max="2" width="36.5703125" style="328" customWidth="1"/>
    <col min="3" max="3" width="23.5703125" style="328" customWidth="1"/>
    <col min="4" max="4" width="10.5703125" style="329" customWidth="1"/>
    <col min="5" max="5" width="15.140625" style="328" customWidth="1"/>
    <col min="6" max="6" width="15" style="328" customWidth="1"/>
    <col min="7" max="9" width="8.85546875" style="328" bestFit="1" customWidth="1"/>
    <col min="10" max="10" width="47" style="328" customWidth="1"/>
    <col min="11" max="16384" width="9.140625" style="328"/>
  </cols>
  <sheetData>
    <row r="1" spans="1:11">
      <c r="J1" s="212" t="s">
        <v>1335</v>
      </c>
      <c r="K1" s="155"/>
    </row>
    <row r="2" spans="1:11">
      <c r="A2" s="791" t="s">
        <v>18</v>
      </c>
      <c r="B2" s="791"/>
      <c r="C2" s="812" t="s">
        <v>790</v>
      </c>
      <c r="D2" s="812"/>
      <c r="E2" s="812"/>
      <c r="F2" s="213"/>
      <c r="G2" s="213"/>
      <c r="H2" s="213"/>
      <c r="I2" s="213"/>
      <c r="J2" s="213"/>
    </row>
    <row r="3" spans="1:11">
      <c r="A3" s="789" t="s">
        <v>20</v>
      </c>
      <c r="B3" s="790"/>
      <c r="C3" s="812" t="s">
        <v>790</v>
      </c>
      <c r="D3" s="812"/>
      <c r="E3" s="812"/>
      <c r="F3" s="213"/>
      <c r="G3" s="213"/>
      <c r="H3" s="213"/>
      <c r="I3" s="213"/>
      <c r="J3" s="209"/>
    </row>
    <row r="4" spans="1:11">
      <c r="A4" s="791" t="s">
        <v>21</v>
      </c>
      <c r="B4" s="791"/>
      <c r="C4" s="813"/>
      <c r="D4" s="813"/>
      <c r="E4" s="813"/>
      <c r="F4" s="213"/>
      <c r="G4" s="213"/>
      <c r="H4" s="213"/>
      <c r="I4" s="213"/>
      <c r="J4" s="213"/>
    </row>
    <row r="5" spans="1:11">
      <c r="A5" s="794"/>
      <c r="B5" s="794"/>
      <c r="C5" s="794"/>
      <c r="D5" s="794"/>
      <c r="E5" s="794"/>
      <c r="F5" s="794"/>
      <c r="G5" s="794"/>
      <c r="H5" s="794"/>
      <c r="I5" s="794"/>
      <c r="J5" s="794"/>
    </row>
    <row r="6" spans="1:11">
      <c r="A6" s="983" t="s">
        <v>818</v>
      </c>
      <c r="B6" s="984"/>
      <c r="C6" s="984"/>
      <c r="D6" s="984"/>
      <c r="E6" s="984"/>
      <c r="F6" s="984"/>
      <c r="G6" s="984"/>
      <c r="H6" s="984"/>
      <c r="I6" s="984"/>
      <c r="J6" s="984"/>
    </row>
    <row r="7" spans="1:11">
      <c r="A7" s="985"/>
      <c r="B7" s="986"/>
      <c r="C7" s="986"/>
      <c r="D7" s="986"/>
      <c r="E7" s="986"/>
      <c r="F7" s="986"/>
      <c r="G7" s="986"/>
      <c r="H7" s="986"/>
      <c r="I7" s="986"/>
      <c r="J7" s="581" t="s">
        <v>13</v>
      </c>
    </row>
    <row r="8" spans="1:11">
      <c r="A8" s="902" t="s">
        <v>24</v>
      </c>
      <c r="B8" s="902" t="s">
        <v>25</v>
      </c>
      <c r="C8" s="902" t="s">
        <v>26</v>
      </c>
      <c r="D8" s="796" t="s">
        <v>27</v>
      </c>
      <c r="E8" s="902" t="s">
        <v>28</v>
      </c>
      <c r="F8" s="902" t="s">
        <v>29</v>
      </c>
      <c r="G8" s="902" t="s">
        <v>30</v>
      </c>
      <c r="H8" s="902"/>
      <c r="I8" s="902"/>
      <c r="J8" s="902" t="s">
        <v>1325</v>
      </c>
    </row>
    <row r="9" spans="1:11">
      <c r="A9" s="902"/>
      <c r="B9" s="902"/>
      <c r="C9" s="902"/>
      <c r="D9" s="797"/>
      <c r="E9" s="902"/>
      <c r="F9" s="902"/>
      <c r="G9" s="573">
        <v>2017</v>
      </c>
      <c r="H9" s="573">
        <v>2018</v>
      </c>
      <c r="I9" s="573">
        <v>2019</v>
      </c>
      <c r="J9" s="902"/>
    </row>
    <row r="10" spans="1:11">
      <c r="A10" s="17">
        <v>1</v>
      </c>
      <c r="B10" s="25">
        <v>2</v>
      </c>
      <c r="C10" s="25">
        <v>3</v>
      </c>
      <c r="D10" s="17">
        <v>4</v>
      </c>
      <c r="E10" s="25">
        <v>5</v>
      </c>
      <c r="F10" s="25" t="s">
        <v>32</v>
      </c>
      <c r="G10" s="25">
        <v>7</v>
      </c>
      <c r="H10" s="25">
        <v>8</v>
      </c>
      <c r="I10" s="25">
        <v>9</v>
      </c>
      <c r="J10" s="25">
        <v>10</v>
      </c>
    </row>
    <row r="11" spans="1:11" ht="31.5">
      <c r="A11" s="124" t="s">
        <v>33</v>
      </c>
      <c r="B11" s="981" t="s">
        <v>819</v>
      </c>
      <c r="C11" s="125" t="s">
        <v>820</v>
      </c>
      <c r="D11" s="22">
        <v>1</v>
      </c>
      <c r="E11" s="127">
        <v>1795</v>
      </c>
      <c r="F11" s="197">
        <f>D11*E11</f>
        <v>1795</v>
      </c>
      <c r="G11" s="197">
        <v>1795</v>
      </c>
      <c r="H11" s="197"/>
      <c r="I11" s="197"/>
      <c r="J11" s="210"/>
    </row>
    <row r="12" spans="1:11">
      <c r="A12" s="124" t="s">
        <v>34</v>
      </c>
      <c r="B12" s="981"/>
      <c r="C12" s="982" t="s">
        <v>484</v>
      </c>
      <c r="D12" s="22">
        <v>1</v>
      </c>
      <c r="E12" s="127">
        <v>3000</v>
      </c>
      <c r="F12" s="197">
        <f t="shared" ref="F12:F39" si="0">D12*E12</f>
        <v>3000</v>
      </c>
      <c r="G12" s="197">
        <v>3000</v>
      </c>
      <c r="H12" s="197"/>
      <c r="I12" s="197"/>
      <c r="J12" s="210"/>
    </row>
    <row r="13" spans="1:11">
      <c r="A13" s="124"/>
      <c r="B13" s="582" t="s">
        <v>1253</v>
      </c>
      <c r="C13" s="982"/>
      <c r="D13" s="22">
        <v>1</v>
      </c>
      <c r="E13" s="127">
        <v>2000</v>
      </c>
      <c r="F13" s="197">
        <f>D13*E13</f>
        <v>2000</v>
      </c>
      <c r="G13" s="197"/>
      <c r="H13" s="197">
        <v>3000</v>
      </c>
      <c r="I13" s="197"/>
      <c r="J13" s="210"/>
    </row>
    <row r="14" spans="1:11" ht="31.5">
      <c r="A14" s="124" t="s">
        <v>36</v>
      </c>
      <c r="B14" s="582" t="s">
        <v>821</v>
      </c>
      <c r="C14" s="982"/>
      <c r="D14" s="22">
        <v>1</v>
      </c>
      <c r="E14" s="127">
        <v>3500</v>
      </c>
      <c r="F14" s="197">
        <f>D14*E14</f>
        <v>3500</v>
      </c>
      <c r="G14" s="197"/>
      <c r="H14" s="197"/>
      <c r="I14" s="197">
        <v>4000</v>
      </c>
      <c r="J14" s="210"/>
    </row>
    <row r="15" spans="1:11">
      <c r="A15" s="124" t="s">
        <v>38</v>
      </c>
      <c r="B15" s="981" t="s">
        <v>822</v>
      </c>
      <c r="C15" s="127" t="s">
        <v>823</v>
      </c>
      <c r="D15" s="22">
        <v>1</v>
      </c>
      <c r="E15" s="127">
        <v>2000</v>
      </c>
      <c r="F15" s="197">
        <f t="shared" si="0"/>
        <v>2000</v>
      </c>
      <c r="G15" s="197">
        <v>2000</v>
      </c>
      <c r="H15" s="197"/>
      <c r="I15" s="197"/>
      <c r="J15" s="127"/>
    </row>
    <row r="16" spans="1:11">
      <c r="A16" s="124" t="s">
        <v>39</v>
      </c>
      <c r="B16" s="981"/>
      <c r="C16" s="125" t="s">
        <v>824</v>
      </c>
      <c r="D16" s="22">
        <v>1</v>
      </c>
      <c r="E16" s="127">
        <v>7000</v>
      </c>
      <c r="F16" s="197">
        <f>D16*E16</f>
        <v>7000</v>
      </c>
      <c r="G16" s="197"/>
      <c r="H16" s="197">
        <v>7000</v>
      </c>
      <c r="I16" s="197"/>
      <c r="J16" s="127"/>
    </row>
    <row r="17" spans="1:10" ht="31.5">
      <c r="A17" s="124" t="s">
        <v>40</v>
      </c>
      <c r="B17" s="981"/>
      <c r="C17" s="125" t="s">
        <v>825</v>
      </c>
      <c r="D17" s="22">
        <v>1</v>
      </c>
      <c r="E17" s="127">
        <v>2700</v>
      </c>
      <c r="F17" s="197">
        <f>D17*E17</f>
        <v>2700</v>
      </c>
      <c r="G17" s="197"/>
      <c r="H17" s="197"/>
      <c r="I17" s="197">
        <v>2700</v>
      </c>
      <c r="J17" s="127"/>
    </row>
    <row r="18" spans="1:10" ht="31.5">
      <c r="A18" s="124" t="s">
        <v>62</v>
      </c>
      <c r="B18" s="582" t="s">
        <v>826</v>
      </c>
      <c r="C18" s="125" t="s">
        <v>827</v>
      </c>
      <c r="D18" s="22">
        <v>1</v>
      </c>
      <c r="E18" s="127">
        <v>5000</v>
      </c>
      <c r="F18" s="197">
        <f t="shared" si="0"/>
        <v>5000</v>
      </c>
      <c r="G18" s="197">
        <v>3205</v>
      </c>
      <c r="H18" s="197"/>
      <c r="I18" s="197"/>
      <c r="J18" s="127"/>
    </row>
    <row r="19" spans="1:10">
      <c r="A19" s="124" t="s">
        <v>63</v>
      </c>
      <c r="B19" s="981" t="s">
        <v>68</v>
      </c>
      <c r="C19" s="127" t="s">
        <v>828</v>
      </c>
      <c r="D19" s="22">
        <v>1</v>
      </c>
      <c r="E19" s="127">
        <v>5000</v>
      </c>
      <c r="F19" s="197">
        <f t="shared" si="0"/>
        <v>5000</v>
      </c>
      <c r="G19" s="197">
        <v>5000</v>
      </c>
      <c r="H19" s="332"/>
      <c r="I19" s="197"/>
      <c r="J19" s="210"/>
    </row>
    <row r="20" spans="1:10">
      <c r="A20" s="124" t="s">
        <v>64</v>
      </c>
      <c r="B20" s="981"/>
      <c r="C20" s="125" t="s">
        <v>829</v>
      </c>
      <c r="D20" s="22">
        <v>1</v>
      </c>
      <c r="E20" s="127">
        <v>3900</v>
      </c>
      <c r="F20" s="197">
        <f t="shared" si="0"/>
        <v>3900</v>
      </c>
      <c r="G20" s="197"/>
      <c r="H20" s="197"/>
      <c r="I20" s="197">
        <v>3900</v>
      </c>
      <c r="J20" s="210"/>
    </row>
    <row r="21" spans="1:10" ht="31.5">
      <c r="A21" s="124" t="s">
        <v>107</v>
      </c>
      <c r="B21" s="981"/>
      <c r="C21" s="125" t="s">
        <v>830</v>
      </c>
      <c r="D21" s="22">
        <v>1</v>
      </c>
      <c r="E21" s="127">
        <v>2200</v>
      </c>
      <c r="F21" s="197">
        <f t="shared" si="0"/>
        <v>2200</v>
      </c>
      <c r="G21" s="197"/>
      <c r="H21" s="197"/>
      <c r="I21" s="197">
        <v>2200</v>
      </c>
      <c r="J21" s="127"/>
    </row>
    <row r="22" spans="1:10">
      <c r="A22" s="124" t="s">
        <v>109</v>
      </c>
      <c r="B22" s="582" t="s">
        <v>831</v>
      </c>
      <c r="C22" s="127"/>
      <c r="D22" s="570">
        <v>1</v>
      </c>
      <c r="E22" s="28">
        <v>3600</v>
      </c>
      <c r="F22" s="336">
        <f t="shared" si="0"/>
        <v>3600</v>
      </c>
      <c r="G22" s="336"/>
      <c r="H22" s="336"/>
      <c r="I22" s="336">
        <v>3600</v>
      </c>
      <c r="J22" s="127"/>
    </row>
    <row r="23" spans="1:10">
      <c r="A23" s="124" t="s">
        <v>112</v>
      </c>
      <c r="B23" s="582" t="s">
        <v>832</v>
      </c>
      <c r="C23" s="127"/>
      <c r="D23" s="570">
        <v>1</v>
      </c>
      <c r="E23" s="28">
        <v>3700</v>
      </c>
      <c r="F23" s="336">
        <f t="shared" si="0"/>
        <v>3700</v>
      </c>
      <c r="G23" s="336"/>
      <c r="H23" s="336"/>
      <c r="I23" s="336">
        <v>3700</v>
      </c>
      <c r="J23" s="127"/>
    </row>
    <row r="24" spans="1:10">
      <c r="A24" s="124" t="s">
        <v>114</v>
      </c>
      <c r="B24" s="582" t="s">
        <v>833</v>
      </c>
      <c r="C24" s="125" t="s">
        <v>834</v>
      </c>
      <c r="D24" s="570">
        <v>1</v>
      </c>
      <c r="E24" s="28">
        <v>2500</v>
      </c>
      <c r="F24" s="336">
        <f t="shared" si="0"/>
        <v>2500</v>
      </c>
      <c r="G24" s="336"/>
      <c r="H24" s="336"/>
      <c r="I24" s="336">
        <v>2000</v>
      </c>
      <c r="J24" s="127"/>
    </row>
    <row r="25" spans="1:10" ht="31.5">
      <c r="A25" s="124" t="s">
        <v>116</v>
      </c>
      <c r="B25" s="582" t="s">
        <v>1618</v>
      </c>
      <c r="C25" s="127"/>
      <c r="D25" s="570">
        <v>1</v>
      </c>
      <c r="E25" s="28">
        <v>6000</v>
      </c>
      <c r="F25" s="336">
        <f t="shared" si="0"/>
        <v>6000</v>
      </c>
      <c r="G25" s="336"/>
      <c r="H25" s="336"/>
      <c r="I25" s="336">
        <v>6000</v>
      </c>
      <c r="J25" s="127"/>
    </row>
    <row r="26" spans="1:10">
      <c r="A26" s="124" t="s">
        <v>118</v>
      </c>
      <c r="B26" s="582" t="s">
        <v>835</v>
      </c>
      <c r="C26" s="127"/>
      <c r="D26" s="570">
        <v>1</v>
      </c>
      <c r="E26" s="28">
        <v>9000</v>
      </c>
      <c r="F26" s="336">
        <f t="shared" si="0"/>
        <v>9000</v>
      </c>
      <c r="G26" s="336"/>
      <c r="H26" s="336"/>
      <c r="I26" s="336"/>
      <c r="J26" s="127"/>
    </row>
    <row r="27" spans="1:10">
      <c r="A27" s="124" t="s">
        <v>120</v>
      </c>
      <c r="B27" s="582" t="s">
        <v>836</v>
      </c>
      <c r="C27" s="127"/>
      <c r="D27" s="570">
        <v>1</v>
      </c>
      <c r="E27" s="28">
        <v>140</v>
      </c>
      <c r="F27" s="336">
        <f t="shared" si="0"/>
        <v>140</v>
      </c>
      <c r="G27" s="336"/>
      <c r="H27" s="336"/>
      <c r="I27" s="336"/>
      <c r="J27" s="127"/>
    </row>
    <row r="28" spans="1:10">
      <c r="A28" s="124" t="s">
        <v>122</v>
      </c>
      <c r="B28" s="582" t="s">
        <v>1254</v>
      </c>
      <c r="C28" s="127"/>
      <c r="D28" s="570">
        <v>1</v>
      </c>
      <c r="E28" s="28">
        <v>137</v>
      </c>
      <c r="F28" s="336">
        <f t="shared" si="0"/>
        <v>137</v>
      </c>
      <c r="G28" s="336"/>
      <c r="H28" s="336"/>
      <c r="I28" s="336"/>
      <c r="J28" s="127"/>
    </row>
    <row r="29" spans="1:10">
      <c r="A29" s="124" t="s">
        <v>124</v>
      </c>
      <c r="B29" s="582" t="s">
        <v>837</v>
      </c>
      <c r="C29" s="127"/>
      <c r="D29" s="570">
        <v>1</v>
      </c>
      <c r="E29" s="28">
        <v>2070</v>
      </c>
      <c r="F29" s="336">
        <f>D29*E29</f>
        <v>2070</v>
      </c>
      <c r="G29" s="336"/>
      <c r="H29" s="336"/>
      <c r="I29" s="336">
        <v>2070</v>
      </c>
      <c r="J29" s="127"/>
    </row>
    <row r="30" spans="1:10">
      <c r="A30" s="124" t="s">
        <v>527</v>
      </c>
      <c r="B30" s="582" t="s">
        <v>1255</v>
      </c>
      <c r="C30" s="127"/>
      <c r="D30" s="570">
        <v>80</v>
      </c>
      <c r="E30" s="28">
        <v>50</v>
      </c>
      <c r="F30" s="336">
        <f>D30*E30</f>
        <v>4000</v>
      </c>
      <c r="G30" s="336"/>
      <c r="H30" s="336"/>
      <c r="I30" s="336"/>
      <c r="J30" s="127"/>
    </row>
    <row r="31" spans="1:10" ht="78.75">
      <c r="A31" s="124" t="s">
        <v>600</v>
      </c>
      <c r="B31" s="582" t="s">
        <v>838</v>
      </c>
      <c r="C31" s="127"/>
      <c r="D31" s="570">
        <v>1</v>
      </c>
      <c r="E31" s="28">
        <v>2000</v>
      </c>
      <c r="F31" s="336">
        <f t="shared" si="0"/>
        <v>2000</v>
      </c>
      <c r="G31" s="336"/>
      <c r="H31" s="336"/>
      <c r="I31" s="336"/>
      <c r="J31" s="125" t="s">
        <v>839</v>
      </c>
    </row>
    <row r="32" spans="1:10" ht="31.5">
      <c r="A32" s="124" t="s">
        <v>602</v>
      </c>
      <c r="B32" s="582" t="s">
        <v>378</v>
      </c>
      <c r="C32" s="125" t="s">
        <v>1256</v>
      </c>
      <c r="D32" s="570">
        <v>8</v>
      </c>
      <c r="E32" s="28">
        <v>250</v>
      </c>
      <c r="F32" s="336">
        <f t="shared" si="0"/>
        <v>2000</v>
      </c>
      <c r="G32" s="336"/>
      <c r="H32" s="336"/>
      <c r="I32" s="336"/>
      <c r="J32" s="125"/>
    </row>
    <row r="33" spans="1:10">
      <c r="A33" s="124" t="s">
        <v>605</v>
      </c>
      <c r="B33" s="981" t="s">
        <v>969</v>
      </c>
      <c r="C33" s="127" t="s">
        <v>1257</v>
      </c>
      <c r="D33" s="570">
        <v>1</v>
      </c>
      <c r="E33" s="28">
        <v>732</v>
      </c>
      <c r="F33" s="336">
        <f t="shared" si="0"/>
        <v>732</v>
      </c>
      <c r="G33" s="336"/>
      <c r="H33" s="336"/>
      <c r="I33" s="336"/>
      <c r="J33" s="125"/>
    </row>
    <row r="34" spans="1:10">
      <c r="A34" s="124" t="s">
        <v>607</v>
      </c>
      <c r="B34" s="981"/>
      <c r="C34" s="125" t="s">
        <v>1258</v>
      </c>
      <c r="D34" s="570">
        <v>1</v>
      </c>
      <c r="E34" s="28">
        <v>1000</v>
      </c>
      <c r="F34" s="336">
        <f t="shared" si="0"/>
        <v>1000</v>
      </c>
      <c r="G34" s="336"/>
      <c r="H34" s="336"/>
      <c r="I34" s="336"/>
      <c r="J34" s="125"/>
    </row>
    <row r="35" spans="1:10">
      <c r="A35" s="124" t="s">
        <v>609</v>
      </c>
      <c r="B35" s="981"/>
      <c r="C35" s="127" t="s">
        <v>1259</v>
      </c>
      <c r="D35" s="570">
        <v>7</v>
      </c>
      <c r="E35" s="28">
        <v>250</v>
      </c>
      <c r="F35" s="336">
        <f t="shared" si="0"/>
        <v>1750</v>
      </c>
      <c r="G35" s="336"/>
      <c r="H35" s="336"/>
      <c r="I35" s="336"/>
      <c r="J35" s="125"/>
    </row>
    <row r="36" spans="1:10">
      <c r="A36" s="124" t="s">
        <v>611</v>
      </c>
      <c r="B36" s="981"/>
      <c r="C36" s="125" t="s">
        <v>1260</v>
      </c>
      <c r="D36" s="570">
        <v>1</v>
      </c>
      <c r="E36" s="28">
        <v>1730</v>
      </c>
      <c r="F36" s="336">
        <f t="shared" si="0"/>
        <v>1730</v>
      </c>
      <c r="G36" s="336"/>
      <c r="H36" s="336"/>
      <c r="I36" s="336"/>
      <c r="J36" s="125"/>
    </row>
    <row r="37" spans="1:10">
      <c r="A37" s="124" t="s">
        <v>613</v>
      </c>
      <c r="B37" s="981"/>
      <c r="C37" s="127" t="s">
        <v>1155</v>
      </c>
      <c r="D37" s="570">
        <v>2</v>
      </c>
      <c r="E37" s="28">
        <v>650</v>
      </c>
      <c r="F37" s="336">
        <f>D37*E37</f>
        <v>1300</v>
      </c>
      <c r="G37" s="336"/>
      <c r="H37" s="336"/>
      <c r="I37" s="336"/>
      <c r="J37" s="125"/>
    </row>
    <row r="38" spans="1:10">
      <c r="A38" s="124" t="s">
        <v>615</v>
      </c>
      <c r="B38" s="981" t="s">
        <v>840</v>
      </c>
      <c r="C38" s="127" t="s">
        <v>1261</v>
      </c>
      <c r="D38" s="570">
        <v>1</v>
      </c>
      <c r="E38" s="28">
        <v>511</v>
      </c>
      <c r="F38" s="336">
        <f>D38*E38</f>
        <v>511</v>
      </c>
      <c r="G38" s="336"/>
      <c r="H38" s="336"/>
      <c r="I38" s="336"/>
      <c r="J38" s="125"/>
    </row>
    <row r="39" spans="1:10" ht="31.5">
      <c r="A39" s="124" t="s">
        <v>616</v>
      </c>
      <c r="B39" s="981"/>
      <c r="C39" s="125" t="s">
        <v>1262</v>
      </c>
      <c r="D39" s="22">
        <v>1</v>
      </c>
      <c r="E39" s="127">
        <v>1830</v>
      </c>
      <c r="F39" s="197">
        <f t="shared" si="0"/>
        <v>1830</v>
      </c>
      <c r="G39" s="197"/>
      <c r="H39" s="197"/>
      <c r="I39" s="197">
        <v>1830</v>
      </c>
      <c r="J39" s="127"/>
    </row>
    <row r="40" spans="1:10">
      <c r="A40" s="126"/>
      <c r="B40" s="793" t="s">
        <v>41</v>
      </c>
      <c r="C40" s="793"/>
      <c r="D40" s="793"/>
      <c r="E40" s="793"/>
      <c r="F40" s="171">
        <f>SUM(F11:F39)</f>
        <v>82095</v>
      </c>
      <c r="G40" s="171">
        <f>SUM(G11:G39)</f>
        <v>15000</v>
      </c>
      <c r="H40" s="171">
        <f t="shared" ref="H40:I40" si="1">SUM(H11:H39)</f>
        <v>10000</v>
      </c>
      <c r="I40" s="171">
        <f t="shared" si="1"/>
        <v>32000</v>
      </c>
      <c r="J40" s="126"/>
    </row>
  </sheetData>
  <mergeCells count="24">
    <mergeCell ref="A2:B2"/>
    <mergeCell ref="C2:E2"/>
    <mergeCell ref="A3:B3"/>
    <mergeCell ref="C3:E3"/>
    <mergeCell ref="A4:B4"/>
    <mergeCell ref="C4:E4"/>
    <mergeCell ref="A5:J5"/>
    <mergeCell ref="A6:J6"/>
    <mergeCell ref="A7:I7"/>
    <mergeCell ref="A8:A9"/>
    <mergeCell ref="B8:B9"/>
    <mergeCell ref="C8:C9"/>
    <mergeCell ref="D8:D9"/>
    <mergeCell ref="E8:E9"/>
    <mergeCell ref="F8:F9"/>
    <mergeCell ref="G8:I8"/>
    <mergeCell ref="J8:J9"/>
    <mergeCell ref="B38:B39"/>
    <mergeCell ref="B40:E40"/>
    <mergeCell ref="B11:B12"/>
    <mergeCell ref="C12:C14"/>
    <mergeCell ref="B15:B17"/>
    <mergeCell ref="B19:B21"/>
    <mergeCell ref="B33:B37"/>
  </mergeCells>
  <pageMargins left="0.70866141732283472" right="0.51181102362204722" top="0.74803149606299213" bottom="0.74803149606299213" header="0.31496062992125984" footer="0.19685039370078741"/>
  <pageSetup paperSize="9" scale="61" orientation="landscape" r:id="rId1"/>
</worksheet>
</file>

<file path=xl/worksheets/sheet86.xml><?xml version="1.0" encoding="utf-8"?>
<worksheet xmlns="http://schemas.openxmlformats.org/spreadsheetml/2006/main" xmlns:r="http://schemas.openxmlformats.org/officeDocument/2006/relationships">
  <sheetPr>
    <pageSetUpPr fitToPage="1"/>
  </sheetPr>
  <dimension ref="A1:K41"/>
  <sheetViews>
    <sheetView topLeftCell="A4" zoomScaleNormal="100" workbookViewId="0">
      <selection activeCell="C18" sqref="C18"/>
    </sheetView>
  </sheetViews>
  <sheetFormatPr defaultRowHeight="15.75"/>
  <cols>
    <col min="1" max="1" width="5" style="154" customWidth="1"/>
    <col min="2" max="2" width="46.5703125" style="154" customWidth="1"/>
    <col min="3" max="3" width="32.140625" style="154" customWidth="1"/>
    <col min="4" max="4" width="10.28515625" style="154" customWidth="1"/>
    <col min="5" max="5" width="15.140625" style="154" customWidth="1"/>
    <col min="6" max="6" width="14.140625" style="154" customWidth="1"/>
    <col min="7" max="7" width="8.7109375" style="154" bestFit="1" customWidth="1"/>
    <col min="8" max="9" width="5.5703125" style="154" bestFit="1" customWidth="1"/>
    <col min="10" max="10" width="37.7109375" style="154" customWidth="1"/>
    <col min="11" max="16384" width="9.140625" style="154"/>
  </cols>
  <sheetData>
    <row r="1" spans="1:11">
      <c r="J1" s="212" t="s">
        <v>1334</v>
      </c>
      <c r="K1" s="155"/>
    </row>
    <row r="2" spans="1:11">
      <c r="A2" s="991" t="s">
        <v>18</v>
      </c>
      <c r="B2" s="991"/>
      <c r="C2" s="992" t="s">
        <v>790</v>
      </c>
      <c r="D2" s="992"/>
      <c r="E2" s="992"/>
      <c r="F2" s="156"/>
      <c r="G2" s="156"/>
      <c r="H2" s="156"/>
      <c r="I2" s="156"/>
      <c r="J2" s="156"/>
    </row>
    <row r="3" spans="1:11">
      <c r="A3" s="993" t="s">
        <v>20</v>
      </c>
      <c r="B3" s="994"/>
      <c r="C3" s="992" t="s">
        <v>790</v>
      </c>
      <c r="D3" s="992"/>
      <c r="E3" s="992"/>
      <c r="F3" s="156"/>
      <c r="G3" s="156"/>
      <c r="H3" s="156"/>
      <c r="I3" s="156"/>
      <c r="J3" s="157"/>
    </row>
    <row r="4" spans="1:11">
      <c r="A4" s="991" t="s">
        <v>21</v>
      </c>
      <c r="B4" s="991"/>
      <c r="C4" s="995"/>
      <c r="D4" s="995"/>
      <c r="E4" s="995"/>
      <c r="F4" s="156"/>
      <c r="G4" s="156"/>
      <c r="H4" s="156"/>
      <c r="I4" s="156"/>
      <c r="J4" s="156"/>
    </row>
    <row r="5" spans="1:11">
      <c r="A5" s="917" t="s">
        <v>1205</v>
      </c>
      <c r="B5" s="917"/>
      <c r="C5" s="917"/>
      <c r="D5" s="917"/>
      <c r="E5" s="917"/>
      <c r="F5" s="917"/>
      <c r="G5" s="917"/>
      <c r="H5" s="917"/>
      <c r="I5" s="917"/>
      <c r="J5" s="917"/>
    </row>
    <row r="6" spans="1:11">
      <c r="A6" s="987" t="s">
        <v>23</v>
      </c>
      <c r="B6" s="987"/>
      <c r="C6" s="987"/>
      <c r="D6" s="987"/>
      <c r="E6" s="987"/>
      <c r="F6" s="987"/>
      <c r="G6" s="987"/>
      <c r="H6" s="987"/>
      <c r="I6" s="987"/>
      <c r="J6" s="987"/>
    </row>
    <row r="7" spans="1:11">
      <c r="A7" s="158"/>
      <c r="B7" s="158"/>
      <c r="C7" s="158"/>
      <c r="D7" s="158"/>
      <c r="E7" s="158"/>
      <c r="F7" s="158"/>
      <c r="G7" s="158"/>
      <c r="H7" s="158"/>
      <c r="I7" s="158"/>
      <c r="J7" s="159" t="s">
        <v>13</v>
      </c>
      <c r="K7" s="155"/>
    </row>
    <row r="8" spans="1:11" s="160" customFormat="1">
      <c r="A8" s="919" t="s">
        <v>24</v>
      </c>
      <c r="B8" s="919" t="s">
        <v>25</v>
      </c>
      <c r="C8" s="919" t="s">
        <v>26</v>
      </c>
      <c r="D8" s="919" t="s">
        <v>27</v>
      </c>
      <c r="E8" s="919" t="s">
        <v>28</v>
      </c>
      <c r="F8" s="919" t="s">
        <v>29</v>
      </c>
      <c r="G8" s="988" t="s">
        <v>30</v>
      </c>
      <c r="H8" s="989"/>
      <c r="I8" s="990"/>
      <c r="J8" s="919" t="s">
        <v>1325</v>
      </c>
    </row>
    <row r="9" spans="1:11" s="160" customFormat="1">
      <c r="A9" s="920"/>
      <c r="B9" s="920"/>
      <c r="C9" s="920"/>
      <c r="D9" s="920"/>
      <c r="E9" s="920"/>
      <c r="F9" s="920"/>
      <c r="G9" s="161">
        <v>2017</v>
      </c>
      <c r="H9" s="161">
        <v>2018</v>
      </c>
      <c r="I9" s="161">
        <v>2019</v>
      </c>
      <c r="J9" s="920"/>
    </row>
    <row r="10" spans="1:11" s="165" customFormat="1" ht="12.75">
      <c r="A10" s="162">
        <v>1</v>
      </c>
      <c r="B10" s="163">
        <v>2</v>
      </c>
      <c r="C10" s="163">
        <v>3</v>
      </c>
      <c r="D10" s="162">
        <v>4</v>
      </c>
      <c r="E10" s="163">
        <v>5</v>
      </c>
      <c r="F10" s="164" t="s">
        <v>32</v>
      </c>
      <c r="G10" s="164">
        <v>7</v>
      </c>
      <c r="H10" s="164">
        <v>8</v>
      </c>
      <c r="I10" s="164">
        <v>9</v>
      </c>
      <c r="J10" s="163">
        <v>10</v>
      </c>
    </row>
    <row r="11" spans="1:11" ht="47.25">
      <c r="A11" s="166" t="s">
        <v>33</v>
      </c>
      <c r="B11" s="172" t="s">
        <v>1206</v>
      </c>
      <c r="C11" s="173" t="s">
        <v>1207</v>
      </c>
      <c r="D11" s="174">
        <v>1</v>
      </c>
      <c r="E11" s="175">
        <v>9014.5</v>
      </c>
      <c r="F11" s="168">
        <f>D11*E11</f>
        <v>9015</v>
      </c>
      <c r="G11" s="168"/>
      <c r="H11" s="168"/>
      <c r="I11" s="168"/>
      <c r="J11" s="169"/>
    </row>
    <row r="12" spans="1:11" ht="31.5">
      <c r="A12" s="166" t="s">
        <v>34</v>
      </c>
      <c r="B12" s="172" t="s">
        <v>2006</v>
      </c>
      <c r="C12" s="176" t="s">
        <v>1208</v>
      </c>
      <c r="D12" s="174">
        <v>1</v>
      </c>
      <c r="E12" s="175">
        <v>2000</v>
      </c>
      <c r="F12" s="168">
        <f t="shared" ref="F12:F40" si="0">D12*E12</f>
        <v>2000</v>
      </c>
      <c r="G12" s="168"/>
      <c r="H12" s="168"/>
      <c r="I12" s="168"/>
      <c r="J12" s="169"/>
    </row>
    <row r="13" spans="1:11" ht="31.5">
      <c r="A13" s="166" t="s">
        <v>36</v>
      </c>
      <c r="B13" s="172" t="s">
        <v>1209</v>
      </c>
      <c r="C13" s="177" t="s">
        <v>1210</v>
      </c>
      <c r="D13" s="174">
        <v>1</v>
      </c>
      <c r="E13" s="175">
        <v>1985.5</v>
      </c>
      <c r="F13" s="168">
        <f t="shared" si="0"/>
        <v>1986</v>
      </c>
      <c r="G13" s="168"/>
      <c r="H13" s="168"/>
      <c r="I13" s="168"/>
      <c r="J13" s="167"/>
    </row>
    <row r="14" spans="1:11" ht="31.5">
      <c r="A14" s="166" t="s">
        <v>38</v>
      </c>
      <c r="B14" s="178" t="s">
        <v>1211</v>
      </c>
      <c r="C14" s="177" t="s">
        <v>1212</v>
      </c>
      <c r="D14" s="174">
        <v>1</v>
      </c>
      <c r="E14" s="175">
        <v>2000</v>
      </c>
      <c r="F14" s="168">
        <f t="shared" si="0"/>
        <v>2000</v>
      </c>
      <c r="G14" s="168"/>
      <c r="H14" s="168"/>
      <c r="I14" s="168"/>
      <c r="J14" s="167"/>
    </row>
    <row r="15" spans="1:11">
      <c r="A15" s="166" t="s">
        <v>39</v>
      </c>
      <c r="B15" s="179" t="s">
        <v>1213</v>
      </c>
      <c r="C15" s="167" t="s">
        <v>1214</v>
      </c>
      <c r="D15" s="167">
        <v>1</v>
      </c>
      <c r="E15" s="180">
        <v>1452</v>
      </c>
      <c r="F15" s="168">
        <f t="shared" si="0"/>
        <v>1452</v>
      </c>
      <c r="G15" s="168">
        <v>1452</v>
      </c>
      <c r="H15" s="168"/>
      <c r="I15" s="168"/>
      <c r="J15" s="169"/>
    </row>
    <row r="16" spans="1:11">
      <c r="A16" s="166" t="s">
        <v>40</v>
      </c>
      <c r="B16" s="181" t="s">
        <v>1215</v>
      </c>
      <c r="C16" s="182" t="s">
        <v>1216</v>
      </c>
      <c r="D16" s="167">
        <v>1</v>
      </c>
      <c r="E16" s="180">
        <v>1452</v>
      </c>
      <c r="F16" s="168">
        <f t="shared" si="0"/>
        <v>1452</v>
      </c>
      <c r="G16" s="168">
        <v>1452</v>
      </c>
      <c r="H16" s="168"/>
      <c r="I16" s="168"/>
      <c r="J16" s="169"/>
    </row>
    <row r="17" spans="1:10">
      <c r="A17" s="166" t="s">
        <v>62</v>
      </c>
      <c r="B17" s="181" t="s">
        <v>1217</v>
      </c>
      <c r="C17" s="182" t="s">
        <v>1218</v>
      </c>
      <c r="D17" s="167">
        <v>2</v>
      </c>
      <c r="E17" s="174">
        <v>8698</v>
      </c>
      <c r="F17" s="168">
        <f t="shared" si="0"/>
        <v>17396</v>
      </c>
      <c r="G17" s="168">
        <v>17396</v>
      </c>
      <c r="H17" s="168"/>
      <c r="I17" s="168"/>
      <c r="J17" s="169"/>
    </row>
    <row r="18" spans="1:10">
      <c r="A18" s="166" t="s">
        <v>63</v>
      </c>
      <c r="B18" s="181" t="s">
        <v>1219</v>
      </c>
      <c r="C18" s="167" t="s">
        <v>1220</v>
      </c>
      <c r="D18" s="167">
        <v>8</v>
      </c>
      <c r="E18" s="174">
        <v>363</v>
      </c>
      <c r="F18" s="168">
        <f t="shared" si="0"/>
        <v>2904</v>
      </c>
      <c r="G18" s="168"/>
      <c r="H18" s="168"/>
      <c r="I18" s="168"/>
      <c r="J18" s="169"/>
    </row>
    <row r="19" spans="1:10">
      <c r="A19" s="166" t="s">
        <v>64</v>
      </c>
      <c r="B19" s="181" t="s">
        <v>1221</v>
      </c>
      <c r="C19" s="167" t="s">
        <v>1222</v>
      </c>
      <c r="D19" s="167">
        <v>5</v>
      </c>
      <c r="E19" s="174">
        <v>695.4</v>
      </c>
      <c r="F19" s="168">
        <f t="shared" si="0"/>
        <v>3477</v>
      </c>
      <c r="G19" s="168"/>
      <c r="H19" s="168"/>
      <c r="I19" s="168"/>
      <c r="J19" s="169"/>
    </row>
    <row r="20" spans="1:10">
      <c r="A20" s="166" t="s">
        <v>107</v>
      </c>
      <c r="B20" s="181" t="s">
        <v>1223</v>
      </c>
      <c r="C20" s="167" t="s">
        <v>1224</v>
      </c>
      <c r="D20" s="167">
        <v>1</v>
      </c>
      <c r="E20" s="180">
        <v>6353</v>
      </c>
      <c r="F20" s="168">
        <f t="shared" si="0"/>
        <v>6353</v>
      </c>
      <c r="G20" s="168">
        <v>6353</v>
      </c>
      <c r="H20" s="168"/>
      <c r="I20" s="168"/>
      <c r="J20" s="169"/>
    </row>
    <row r="21" spans="1:10">
      <c r="A21" s="166" t="s">
        <v>109</v>
      </c>
      <c r="B21" s="181" t="s">
        <v>1225</v>
      </c>
      <c r="C21" s="182" t="s">
        <v>1226</v>
      </c>
      <c r="D21" s="167">
        <v>1</v>
      </c>
      <c r="E21" s="180">
        <v>121</v>
      </c>
      <c r="F21" s="168">
        <f t="shared" si="0"/>
        <v>121</v>
      </c>
      <c r="G21" s="168"/>
      <c r="H21" s="168"/>
      <c r="I21" s="168"/>
      <c r="J21" s="169"/>
    </row>
    <row r="22" spans="1:10">
      <c r="A22" s="166" t="s">
        <v>112</v>
      </c>
      <c r="B22" s="181" t="s">
        <v>1227</v>
      </c>
      <c r="C22" s="181" t="s">
        <v>1227</v>
      </c>
      <c r="D22" s="167">
        <v>1</v>
      </c>
      <c r="E22" s="180">
        <v>847</v>
      </c>
      <c r="F22" s="168">
        <f t="shared" si="0"/>
        <v>847</v>
      </c>
      <c r="G22" s="168"/>
      <c r="H22" s="168"/>
      <c r="I22" s="168"/>
      <c r="J22" s="169"/>
    </row>
    <row r="23" spans="1:10">
      <c r="A23" s="166" t="s">
        <v>114</v>
      </c>
      <c r="B23" s="181" t="s">
        <v>1228</v>
      </c>
      <c r="C23" s="181" t="s">
        <v>1228</v>
      </c>
      <c r="D23" s="167">
        <v>1</v>
      </c>
      <c r="E23" s="180">
        <v>968</v>
      </c>
      <c r="F23" s="168">
        <f t="shared" si="0"/>
        <v>968</v>
      </c>
      <c r="G23" s="168"/>
      <c r="H23" s="168"/>
      <c r="I23" s="168"/>
      <c r="J23" s="169"/>
    </row>
    <row r="24" spans="1:10">
      <c r="A24" s="166" t="s">
        <v>116</v>
      </c>
      <c r="B24" s="181" t="s">
        <v>1229</v>
      </c>
      <c r="C24" s="181" t="s">
        <v>1229</v>
      </c>
      <c r="D24" s="167">
        <v>1</v>
      </c>
      <c r="E24" s="180">
        <v>487</v>
      </c>
      <c r="F24" s="168">
        <f t="shared" si="0"/>
        <v>487</v>
      </c>
      <c r="G24" s="168"/>
      <c r="H24" s="168"/>
      <c r="I24" s="168"/>
      <c r="J24" s="169"/>
    </row>
    <row r="25" spans="1:10" ht="31.5">
      <c r="A25" s="166" t="s">
        <v>118</v>
      </c>
      <c r="B25" s="181" t="s">
        <v>1230</v>
      </c>
      <c r="C25" s="181" t="s">
        <v>1230</v>
      </c>
      <c r="D25" s="167">
        <v>1</v>
      </c>
      <c r="E25" s="180">
        <v>90</v>
      </c>
      <c r="F25" s="168">
        <f t="shared" si="0"/>
        <v>90</v>
      </c>
      <c r="G25" s="168"/>
      <c r="H25" s="168"/>
      <c r="I25" s="168"/>
      <c r="J25" s="169"/>
    </row>
    <row r="26" spans="1:10">
      <c r="A26" s="166" t="s">
        <v>120</v>
      </c>
      <c r="B26" s="181" t="s">
        <v>1231</v>
      </c>
      <c r="C26" s="182" t="s">
        <v>1232</v>
      </c>
      <c r="D26" s="167">
        <v>100</v>
      </c>
      <c r="E26" s="174">
        <v>0.9</v>
      </c>
      <c r="F26" s="168">
        <f t="shared" si="0"/>
        <v>90</v>
      </c>
      <c r="G26" s="168"/>
      <c r="H26" s="168"/>
      <c r="I26" s="168"/>
      <c r="J26" s="169"/>
    </row>
    <row r="27" spans="1:10">
      <c r="A27" s="166" t="s">
        <v>122</v>
      </c>
      <c r="B27" s="181" t="s">
        <v>1233</v>
      </c>
      <c r="C27" s="167" t="s">
        <v>1234</v>
      </c>
      <c r="D27" s="167">
        <v>40</v>
      </c>
      <c r="E27" s="174">
        <v>18.149999999999999</v>
      </c>
      <c r="F27" s="168">
        <f t="shared" si="0"/>
        <v>726</v>
      </c>
      <c r="G27" s="168"/>
      <c r="H27" s="168"/>
      <c r="I27" s="168"/>
      <c r="J27" s="167"/>
    </row>
    <row r="28" spans="1:10">
      <c r="A28" s="166" t="s">
        <v>124</v>
      </c>
      <c r="B28" s="181" t="s">
        <v>1235</v>
      </c>
      <c r="C28" s="167" t="s">
        <v>1236</v>
      </c>
      <c r="D28" s="183">
        <v>1</v>
      </c>
      <c r="E28" s="180">
        <v>290</v>
      </c>
      <c r="F28" s="168">
        <f t="shared" si="0"/>
        <v>290</v>
      </c>
      <c r="G28" s="184"/>
      <c r="H28" s="184"/>
      <c r="I28" s="184"/>
      <c r="J28" s="167"/>
    </row>
    <row r="29" spans="1:10" ht="47.25">
      <c r="A29" s="166" t="s">
        <v>527</v>
      </c>
      <c r="B29" s="181" t="s">
        <v>1237</v>
      </c>
      <c r="C29" s="185" t="s">
        <v>1238</v>
      </c>
      <c r="D29" s="183">
        <v>1</v>
      </c>
      <c r="E29" s="180">
        <v>13347</v>
      </c>
      <c r="F29" s="168">
        <f t="shared" si="0"/>
        <v>13347</v>
      </c>
      <c r="G29" s="184">
        <v>13347</v>
      </c>
      <c r="H29" s="184"/>
      <c r="I29" s="184"/>
      <c r="J29" s="167"/>
    </row>
    <row r="30" spans="1:10">
      <c r="A30" s="166" t="s">
        <v>600</v>
      </c>
      <c r="B30" s="178" t="s">
        <v>1239</v>
      </c>
      <c r="C30" s="167" t="s">
        <v>1240</v>
      </c>
      <c r="D30" s="183">
        <v>1</v>
      </c>
      <c r="E30" s="180">
        <v>600</v>
      </c>
      <c r="F30" s="168">
        <f>D30*E30</f>
        <v>600</v>
      </c>
      <c r="G30" s="184"/>
      <c r="H30" s="184"/>
      <c r="I30" s="184"/>
      <c r="J30" s="167"/>
    </row>
    <row r="31" spans="1:10">
      <c r="A31" s="166" t="s">
        <v>602</v>
      </c>
      <c r="B31" s="178" t="s">
        <v>1241</v>
      </c>
      <c r="C31" s="178" t="s">
        <v>1241</v>
      </c>
      <c r="D31" s="183">
        <v>1</v>
      </c>
      <c r="E31" s="180">
        <v>7000</v>
      </c>
      <c r="F31" s="168">
        <f t="shared" si="0"/>
        <v>7000</v>
      </c>
      <c r="G31" s="184"/>
      <c r="H31" s="184"/>
      <c r="I31" s="184"/>
      <c r="J31" s="167"/>
    </row>
    <row r="32" spans="1:10" ht="31.5">
      <c r="A32" s="166" t="s">
        <v>605</v>
      </c>
      <c r="B32" s="178" t="s">
        <v>1242</v>
      </c>
      <c r="C32" s="178" t="s">
        <v>1242</v>
      </c>
      <c r="D32" s="183">
        <v>1</v>
      </c>
      <c r="E32" s="180">
        <v>2000</v>
      </c>
      <c r="F32" s="168">
        <f t="shared" si="0"/>
        <v>2000</v>
      </c>
      <c r="G32" s="184"/>
      <c r="H32" s="184"/>
      <c r="I32" s="184"/>
      <c r="J32" s="167"/>
    </row>
    <row r="33" spans="1:10">
      <c r="A33" s="166" t="s">
        <v>607</v>
      </c>
      <c r="B33" s="178" t="s">
        <v>1243</v>
      </c>
      <c r="C33" s="182" t="s">
        <v>1244</v>
      </c>
      <c r="D33" s="183">
        <v>1</v>
      </c>
      <c r="E33" s="180">
        <v>2500</v>
      </c>
      <c r="F33" s="168">
        <f t="shared" si="0"/>
        <v>2500</v>
      </c>
      <c r="G33" s="184"/>
      <c r="H33" s="184"/>
      <c r="I33" s="184"/>
      <c r="J33" s="167"/>
    </row>
    <row r="34" spans="1:10">
      <c r="A34" s="166" t="s">
        <v>609</v>
      </c>
      <c r="B34" s="178" t="s">
        <v>1245</v>
      </c>
      <c r="C34" s="182" t="s">
        <v>1244</v>
      </c>
      <c r="D34" s="183">
        <v>1</v>
      </c>
      <c r="E34" s="180">
        <v>1000</v>
      </c>
      <c r="F34" s="168">
        <f>D34*E34</f>
        <v>1000</v>
      </c>
      <c r="G34" s="184"/>
      <c r="H34" s="184"/>
      <c r="I34" s="184"/>
      <c r="J34" s="167"/>
    </row>
    <row r="35" spans="1:10" ht="31.5">
      <c r="A35" s="166" t="s">
        <v>611</v>
      </c>
      <c r="B35" s="178" t="s">
        <v>1246</v>
      </c>
      <c r="C35" s="178" t="s">
        <v>1246</v>
      </c>
      <c r="D35" s="183">
        <v>1</v>
      </c>
      <c r="E35" s="180">
        <v>500</v>
      </c>
      <c r="F35" s="168">
        <f t="shared" si="0"/>
        <v>500</v>
      </c>
      <c r="G35" s="184"/>
      <c r="H35" s="184"/>
      <c r="I35" s="184"/>
      <c r="J35" s="167"/>
    </row>
    <row r="36" spans="1:10">
      <c r="A36" s="166" t="s">
        <v>613</v>
      </c>
      <c r="B36" s="178" t="s">
        <v>1247</v>
      </c>
      <c r="C36" s="167" t="s">
        <v>1248</v>
      </c>
      <c r="D36" s="183">
        <v>1</v>
      </c>
      <c r="E36" s="180">
        <v>600</v>
      </c>
      <c r="F36" s="168">
        <f t="shared" si="0"/>
        <v>600</v>
      </c>
      <c r="G36" s="184"/>
      <c r="H36" s="184"/>
      <c r="I36" s="184"/>
      <c r="J36" s="167"/>
    </row>
    <row r="37" spans="1:10">
      <c r="A37" s="166" t="s">
        <v>615</v>
      </c>
      <c r="B37" s="178" t="s">
        <v>1249</v>
      </c>
      <c r="C37" s="167" t="s">
        <v>1250</v>
      </c>
      <c r="D37" s="183">
        <v>1</v>
      </c>
      <c r="E37" s="180">
        <v>1050</v>
      </c>
      <c r="F37" s="168">
        <f t="shared" si="0"/>
        <v>1050</v>
      </c>
      <c r="G37" s="184"/>
      <c r="H37" s="184"/>
      <c r="I37" s="184"/>
      <c r="J37" s="167"/>
    </row>
    <row r="38" spans="1:10">
      <c r="A38" s="166" t="s">
        <v>616</v>
      </c>
      <c r="B38" s="178" t="s">
        <v>963</v>
      </c>
      <c r="C38" s="167" t="s">
        <v>915</v>
      </c>
      <c r="D38" s="183">
        <v>1</v>
      </c>
      <c r="E38" s="180">
        <v>1000</v>
      </c>
      <c r="F38" s="168">
        <f t="shared" si="0"/>
        <v>1000</v>
      </c>
      <c r="G38" s="184"/>
      <c r="H38" s="184"/>
      <c r="I38" s="184"/>
      <c r="J38" s="167"/>
    </row>
    <row r="39" spans="1:10">
      <c r="A39" s="166" t="s">
        <v>618</v>
      </c>
      <c r="B39" s="178" t="s">
        <v>1251</v>
      </c>
      <c r="C39" s="182" t="s">
        <v>1252</v>
      </c>
      <c r="D39" s="183">
        <v>1</v>
      </c>
      <c r="E39" s="180">
        <v>750</v>
      </c>
      <c r="F39" s="168">
        <f t="shared" si="0"/>
        <v>750</v>
      </c>
      <c r="G39" s="184"/>
      <c r="H39" s="184"/>
      <c r="I39" s="184"/>
      <c r="J39" s="167"/>
    </row>
    <row r="40" spans="1:10">
      <c r="A40" s="166" t="s">
        <v>620</v>
      </c>
      <c r="B40" s="178" t="s">
        <v>801</v>
      </c>
      <c r="C40" s="167" t="s">
        <v>801</v>
      </c>
      <c r="D40" s="183">
        <v>1</v>
      </c>
      <c r="E40" s="180">
        <v>3000</v>
      </c>
      <c r="F40" s="168">
        <f t="shared" si="0"/>
        <v>3000</v>
      </c>
      <c r="G40" s="184"/>
      <c r="H40" s="184"/>
      <c r="I40" s="184"/>
      <c r="J40" s="167"/>
    </row>
    <row r="41" spans="1:10">
      <c r="A41" s="170"/>
      <c r="B41" s="916" t="s">
        <v>41</v>
      </c>
      <c r="C41" s="916"/>
      <c r="D41" s="916"/>
      <c r="E41" s="916"/>
      <c r="F41" s="171">
        <f>SUM(F11:F40)</f>
        <v>85001</v>
      </c>
      <c r="G41" s="171">
        <f>SUM(G11:G40)</f>
        <v>40000</v>
      </c>
      <c r="H41" s="171">
        <f>SUM(H11:H40)</f>
        <v>0</v>
      </c>
      <c r="I41" s="171">
        <f>SUM(I11:I40)</f>
        <v>0</v>
      </c>
      <c r="J41" s="170"/>
    </row>
  </sheetData>
  <mergeCells count="17">
    <mergeCell ref="A2:B2"/>
    <mergeCell ref="C2:E2"/>
    <mergeCell ref="A3:B3"/>
    <mergeCell ref="C3:E3"/>
    <mergeCell ref="A4:B4"/>
    <mergeCell ref="C4:E4"/>
    <mergeCell ref="B41:E41"/>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61" orientation="landscape" r:id="rId1"/>
</worksheet>
</file>

<file path=xl/worksheets/sheet87.xml><?xml version="1.0" encoding="utf-8"?>
<worksheet xmlns="http://schemas.openxmlformats.org/spreadsheetml/2006/main" xmlns:r="http://schemas.openxmlformats.org/officeDocument/2006/relationships">
  <sheetPr>
    <pageSetUpPr fitToPage="1"/>
  </sheetPr>
  <dimension ref="A1:K26"/>
  <sheetViews>
    <sheetView zoomScaleNormal="100" workbookViewId="0">
      <selection activeCell="J1" sqref="J1"/>
    </sheetView>
  </sheetViews>
  <sheetFormatPr defaultRowHeight="15.75"/>
  <cols>
    <col min="1" max="1" width="5" style="154" customWidth="1"/>
    <col min="2" max="2" width="26.5703125" style="154" customWidth="1"/>
    <col min="3" max="3" width="24.28515625" style="154" customWidth="1"/>
    <col min="4" max="4" width="17.28515625" style="154" customWidth="1"/>
    <col min="5" max="5" width="15.140625" style="154" customWidth="1"/>
    <col min="6" max="6" width="21.7109375" style="154" customWidth="1"/>
    <col min="7" max="7" width="5.5703125" style="154" bestFit="1" customWidth="1"/>
    <col min="8" max="8" width="8.7109375" style="154" bestFit="1" customWidth="1"/>
    <col min="9" max="9" width="5.5703125" style="154" bestFit="1" customWidth="1"/>
    <col min="10" max="10" width="33.85546875" style="154" customWidth="1"/>
    <col min="11" max="16384" width="9.140625" style="154"/>
  </cols>
  <sheetData>
    <row r="1" spans="1:11">
      <c r="J1" s="212" t="s">
        <v>1333</v>
      </c>
      <c r="K1" s="155"/>
    </row>
    <row r="2" spans="1:11">
      <c r="A2" s="991" t="s">
        <v>18</v>
      </c>
      <c r="B2" s="991"/>
      <c r="C2" s="992" t="s">
        <v>841</v>
      </c>
      <c r="D2" s="992"/>
      <c r="E2" s="992"/>
      <c r="F2" s="992"/>
      <c r="G2" s="156"/>
      <c r="H2" s="156"/>
      <c r="I2" s="156"/>
      <c r="J2" s="156"/>
    </row>
    <row r="3" spans="1:11">
      <c r="A3" s="991" t="s">
        <v>20</v>
      </c>
      <c r="B3" s="991"/>
      <c r="C3" s="992" t="s">
        <v>841</v>
      </c>
      <c r="D3" s="992"/>
      <c r="E3" s="992"/>
      <c r="F3" s="992"/>
      <c r="G3" s="156"/>
      <c r="H3" s="156"/>
      <c r="I3" s="156"/>
      <c r="J3" s="157"/>
    </row>
    <row r="4" spans="1:11">
      <c r="A4" s="991" t="s">
        <v>21</v>
      </c>
      <c r="B4" s="991"/>
      <c r="C4" s="995"/>
      <c r="D4" s="995"/>
      <c r="E4" s="995"/>
      <c r="F4" s="995"/>
      <c r="G4" s="156"/>
      <c r="H4" s="156"/>
      <c r="I4" s="156"/>
      <c r="J4" s="156"/>
    </row>
    <row r="5" spans="1:11">
      <c r="A5" s="917" t="s">
        <v>842</v>
      </c>
      <c r="B5" s="917"/>
      <c r="C5" s="917"/>
      <c r="D5" s="917"/>
      <c r="E5" s="917"/>
      <c r="F5" s="917"/>
      <c r="G5" s="917"/>
      <c r="H5" s="917"/>
      <c r="I5" s="917"/>
      <c r="J5" s="917"/>
    </row>
    <row r="6" spans="1:11">
      <c r="A6" s="987" t="s">
        <v>23</v>
      </c>
      <c r="B6" s="987"/>
      <c r="C6" s="987"/>
      <c r="D6" s="987"/>
      <c r="E6" s="987"/>
      <c r="F6" s="987"/>
      <c r="G6" s="987"/>
      <c r="H6" s="987"/>
      <c r="I6" s="987"/>
      <c r="J6" s="987"/>
    </row>
    <row r="7" spans="1:11">
      <c r="A7" s="158"/>
      <c r="B7" s="158"/>
      <c r="C7" s="158"/>
      <c r="D7" s="158"/>
      <c r="E7" s="158"/>
      <c r="F7" s="158"/>
      <c r="G7" s="158"/>
      <c r="H7" s="158"/>
      <c r="I7" s="158"/>
      <c r="J7" s="159" t="s">
        <v>13</v>
      </c>
      <c r="K7" s="155"/>
    </row>
    <row r="8" spans="1:11" s="160" customFormat="1">
      <c r="A8" s="919" t="s">
        <v>24</v>
      </c>
      <c r="B8" s="919" t="s">
        <v>25</v>
      </c>
      <c r="C8" s="919" t="s">
        <v>26</v>
      </c>
      <c r="D8" s="996" t="s">
        <v>27</v>
      </c>
      <c r="E8" s="919" t="s">
        <v>28</v>
      </c>
      <c r="F8" s="919" t="s">
        <v>29</v>
      </c>
      <c r="G8" s="988" t="s">
        <v>30</v>
      </c>
      <c r="H8" s="989"/>
      <c r="I8" s="990"/>
      <c r="J8" s="919" t="s">
        <v>1325</v>
      </c>
    </row>
    <row r="9" spans="1:11" s="160" customFormat="1">
      <c r="A9" s="920"/>
      <c r="B9" s="920"/>
      <c r="C9" s="920"/>
      <c r="D9" s="997"/>
      <c r="E9" s="920"/>
      <c r="F9" s="920"/>
      <c r="G9" s="161">
        <v>2017</v>
      </c>
      <c r="H9" s="161">
        <v>2018</v>
      </c>
      <c r="I9" s="161">
        <v>2019</v>
      </c>
      <c r="J9" s="920"/>
    </row>
    <row r="10" spans="1:11" s="165" customFormat="1" ht="12.75">
      <c r="A10" s="162">
        <v>1</v>
      </c>
      <c r="B10" s="163">
        <v>2</v>
      </c>
      <c r="C10" s="163">
        <v>3</v>
      </c>
      <c r="D10" s="162">
        <v>4</v>
      </c>
      <c r="E10" s="163">
        <v>5</v>
      </c>
      <c r="F10" s="164" t="s">
        <v>32</v>
      </c>
      <c r="G10" s="164">
        <v>7</v>
      </c>
      <c r="H10" s="164">
        <v>8</v>
      </c>
      <c r="I10" s="164">
        <v>9</v>
      </c>
      <c r="J10" s="163">
        <v>10</v>
      </c>
    </row>
    <row r="11" spans="1:11" ht="31.5">
      <c r="A11" s="166" t="s">
        <v>33</v>
      </c>
      <c r="B11" s="182" t="s">
        <v>843</v>
      </c>
      <c r="C11" s="167" t="s">
        <v>792</v>
      </c>
      <c r="D11" s="167">
        <v>1</v>
      </c>
      <c r="E11" s="186">
        <v>12400</v>
      </c>
      <c r="F11" s="168">
        <f>D11*E11</f>
        <v>12400</v>
      </c>
      <c r="G11" s="168"/>
      <c r="H11" s="168"/>
      <c r="I11" s="168"/>
      <c r="J11" s="169"/>
    </row>
    <row r="12" spans="1:11">
      <c r="A12" s="166" t="s">
        <v>34</v>
      </c>
      <c r="B12" s="182" t="s">
        <v>844</v>
      </c>
      <c r="C12" s="188" t="s">
        <v>845</v>
      </c>
      <c r="D12" s="167">
        <v>1</v>
      </c>
      <c r="E12" s="187">
        <v>7000</v>
      </c>
      <c r="F12" s="168">
        <f>D12*E12</f>
        <v>7000</v>
      </c>
      <c r="G12" s="168"/>
      <c r="H12" s="168"/>
      <c r="I12" s="168"/>
      <c r="J12" s="169"/>
    </row>
    <row r="13" spans="1:11">
      <c r="A13" s="166" t="s">
        <v>36</v>
      </c>
      <c r="B13" s="182" t="s">
        <v>846</v>
      </c>
      <c r="C13" s="189" t="s">
        <v>823</v>
      </c>
      <c r="D13" s="167">
        <v>1</v>
      </c>
      <c r="E13" s="187">
        <v>5000</v>
      </c>
      <c r="F13" s="168">
        <f t="shared" ref="F13:F25" si="0">D13*E13</f>
        <v>5000</v>
      </c>
      <c r="G13" s="168"/>
      <c r="H13" s="168"/>
      <c r="I13" s="168"/>
      <c r="J13" s="167"/>
    </row>
    <row r="14" spans="1:11" ht="31.5">
      <c r="A14" s="166" t="s">
        <v>38</v>
      </c>
      <c r="B14" s="182" t="s">
        <v>847</v>
      </c>
      <c r="C14" s="189" t="s">
        <v>848</v>
      </c>
      <c r="D14" s="167">
        <v>1</v>
      </c>
      <c r="E14" s="187">
        <v>5100</v>
      </c>
      <c r="F14" s="168">
        <f t="shared" si="0"/>
        <v>5100</v>
      </c>
      <c r="G14" s="168"/>
      <c r="H14" s="168"/>
      <c r="I14" s="168"/>
      <c r="J14" s="167"/>
    </row>
    <row r="15" spans="1:11">
      <c r="A15" s="166" t="s">
        <v>39</v>
      </c>
      <c r="B15" s="182" t="s">
        <v>849</v>
      </c>
      <c r="C15" s="189" t="s">
        <v>850</v>
      </c>
      <c r="D15" s="167">
        <v>1</v>
      </c>
      <c r="E15" s="187">
        <v>1600</v>
      </c>
      <c r="F15" s="168">
        <f>D15*E15</f>
        <v>1600</v>
      </c>
      <c r="G15" s="168"/>
      <c r="H15" s="168"/>
      <c r="I15" s="168"/>
      <c r="J15" s="167"/>
    </row>
    <row r="16" spans="1:11" ht="31.5">
      <c r="A16" s="166" t="s">
        <v>40</v>
      </c>
      <c r="B16" s="182" t="s">
        <v>851</v>
      </c>
      <c r="C16" s="189" t="s">
        <v>797</v>
      </c>
      <c r="D16" s="167">
        <v>1</v>
      </c>
      <c r="E16" s="187">
        <v>2700</v>
      </c>
      <c r="F16" s="168">
        <f t="shared" si="0"/>
        <v>2700</v>
      </c>
      <c r="G16" s="168"/>
      <c r="H16" s="168"/>
      <c r="I16" s="168"/>
      <c r="J16" s="167"/>
    </row>
    <row r="17" spans="1:10">
      <c r="A17" s="166" t="s">
        <v>62</v>
      </c>
      <c r="B17" s="182" t="s">
        <v>852</v>
      </c>
      <c r="C17" s="189" t="s">
        <v>806</v>
      </c>
      <c r="D17" s="167">
        <v>1</v>
      </c>
      <c r="E17" s="187">
        <v>3700</v>
      </c>
      <c r="F17" s="168">
        <f t="shared" si="0"/>
        <v>3700</v>
      </c>
      <c r="G17" s="168"/>
      <c r="H17" s="168"/>
      <c r="I17" s="168"/>
      <c r="J17" s="167"/>
    </row>
    <row r="18" spans="1:10" ht="31.5">
      <c r="A18" s="166" t="s">
        <v>63</v>
      </c>
      <c r="B18" s="182" t="s">
        <v>853</v>
      </c>
      <c r="C18" s="189" t="s">
        <v>828</v>
      </c>
      <c r="D18" s="167">
        <v>1</v>
      </c>
      <c r="E18" s="187">
        <v>10000</v>
      </c>
      <c r="F18" s="168">
        <f t="shared" si="0"/>
        <v>10000</v>
      </c>
      <c r="G18" s="168"/>
      <c r="H18" s="168">
        <v>10000</v>
      </c>
      <c r="I18" s="168"/>
      <c r="J18" s="167"/>
    </row>
    <row r="19" spans="1:10" ht="31.5">
      <c r="A19" s="166" t="s">
        <v>64</v>
      </c>
      <c r="B19" s="182" t="s">
        <v>854</v>
      </c>
      <c r="C19" s="189" t="s">
        <v>855</v>
      </c>
      <c r="D19" s="167">
        <v>1</v>
      </c>
      <c r="E19" s="187">
        <v>12000</v>
      </c>
      <c r="F19" s="168">
        <f t="shared" si="0"/>
        <v>12000</v>
      </c>
      <c r="G19" s="168"/>
      <c r="H19" s="168"/>
      <c r="I19" s="168"/>
      <c r="J19" s="167"/>
    </row>
    <row r="20" spans="1:10">
      <c r="A20" s="166" t="s">
        <v>107</v>
      </c>
      <c r="B20" s="182" t="s">
        <v>856</v>
      </c>
      <c r="C20" s="189" t="s">
        <v>857</v>
      </c>
      <c r="D20" s="167">
        <v>1</v>
      </c>
      <c r="E20" s="187">
        <v>5500</v>
      </c>
      <c r="F20" s="168">
        <f t="shared" si="0"/>
        <v>5500</v>
      </c>
      <c r="G20" s="168"/>
      <c r="H20" s="168"/>
      <c r="I20" s="168"/>
      <c r="J20" s="167"/>
    </row>
    <row r="21" spans="1:10">
      <c r="A21" s="166" t="s">
        <v>109</v>
      </c>
      <c r="B21" s="182" t="s">
        <v>858</v>
      </c>
      <c r="C21" s="189" t="s">
        <v>859</v>
      </c>
      <c r="D21" s="167">
        <v>1</v>
      </c>
      <c r="E21" s="187">
        <v>3000</v>
      </c>
      <c r="F21" s="168">
        <f t="shared" si="0"/>
        <v>3000</v>
      </c>
      <c r="G21" s="168"/>
      <c r="H21" s="168"/>
      <c r="I21" s="168"/>
      <c r="J21" s="169"/>
    </row>
    <row r="22" spans="1:10">
      <c r="A22" s="166" t="s">
        <v>112</v>
      </c>
      <c r="B22" s="182" t="s">
        <v>860</v>
      </c>
      <c r="C22" s="189" t="s">
        <v>801</v>
      </c>
      <c r="D22" s="167">
        <v>1</v>
      </c>
      <c r="E22" s="187">
        <v>2000</v>
      </c>
      <c r="F22" s="168">
        <f t="shared" si="0"/>
        <v>2000</v>
      </c>
      <c r="G22" s="168"/>
      <c r="H22" s="168"/>
      <c r="I22" s="168"/>
      <c r="J22" s="169"/>
    </row>
    <row r="23" spans="1:10">
      <c r="A23" s="166" t="s">
        <v>114</v>
      </c>
      <c r="B23" s="182" t="s">
        <v>861</v>
      </c>
      <c r="C23" s="189" t="s">
        <v>861</v>
      </c>
      <c r="D23" s="167">
        <v>1</v>
      </c>
      <c r="E23" s="187">
        <v>0</v>
      </c>
      <c r="F23" s="168">
        <f t="shared" si="0"/>
        <v>0</v>
      </c>
      <c r="G23" s="168"/>
      <c r="H23" s="168"/>
      <c r="I23" s="168"/>
      <c r="J23" s="167"/>
    </row>
    <row r="24" spans="1:10">
      <c r="A24" s="166" t="s">
        <v>116</v>
      </c>
      <c r="B24" s="182" t="s">
        <v>862</v>
      </c>
      <c r="C24" s="189" t="s">
        <v>863</v>
      </c>
      <c r="D24" s="183">
        <v>1</v>
      </c>
      <c r="E24" s="187">
        <v>0</v>
      </c>
      <c r="F24" s="184">
        <f t="shared" si="0"/>
        <v>0</v>
      </c>
      <c r="G24" s="184"/>
      <c r="H24" s="184"/>
      <c r="I24" s="184"/>
      <c r="J24" s="167"/>
    </row>
    <row r="25" spans="1:10">
      <c r="A25" s="166" t="s">
        <v>118</v>
      </c>
      <c r="B25" s="182" t="s">
        <v>864</v>
      </c>
      <c r="C25" s="189" t="s">
        <v>865</v>
      </c>
      <c r="D25" s="167">
        <v>1</v>
      </c>
      <c r="E25" s="187">
        <v>0</v>
      </c>
      <c r="F25" s="168">
        <f t="shared" si="0"/>
        <v>0</v>
      </c>
      <c r="G25" s="168"/>
      <c r="H25" s="168"/>
      <c r="I25" s="168"/>
      <c r="J25" s="167"/>
    </row>
    <row r="26" spans="1:10">
      <c r="A26" s="170"/>
      <c r="B26" s="916" t="s">
        <v>41</v>
      </c>
      <c r="C26" s="916"/>
      <c r="D26" s="916"/>
      <c r="E26" s="916"/>
      <c r="F26" s="171">
        <f>SUM(F11:F25)</f>
        <v>70000</v>
      </c>
      <c r="G26" s="171">
        <f>SUM(G11:G25)</f>
        <v>0</v>
      </c>
      <c r="H26" s="171">
        <f>SUM(H11:H25)</f>
        <v>10000</v>
      </c>
      <c r="I26" s="171">
        <f>SUM(I11:I25)</f>
        <v>0</v>
      </c>
      <c r="J26" s="170"/>
    </row>
  </sheetData>
  <mergeCells count="17">
    <mergeCell ref="A2:B2"/>
    <mergeCell ref="A3:B3"/>
    <mergeCell ref="A4:B4"/>
    <mergeCell ref="C2:F2"/>
    <mergeCell ref="C3:F3"/>
    <mergeCell ref="C4:F4"/>
    <mergeCell ref="B26:E26"/>
    <mergeCell ref="A5:J5"/>
    <mergeCell ref="A6:J6"/>
    <mergeCell ref="A8:A9"/>
    <mergeCell ref="B8:B9"/>
    <mergeCell ref="C8:C9"/>
    <mergeCell ref="D8:D9"/>
    <mergeCell ref="E8:E9"/>
    <mergeCell ref="F8:F9"/>
    <mergeCell ref="G8:I8"/>
    <mergeCell ref="J8:J9"/>
  </mergeCells>
  <pageMargins left="0.70866141732283472" right="0.70866141732283472" top="0.74803149606299213" bottom="0.74803149606299213" header="0.31496062992125984" footer="0.31496062992125984"/>
  <pageSetup paperSize="9" scale="79" orientation="landscape" r:id="rId1"/>
</worksheet>
</file>

<file path=xl/worksheets/sheet88.xml><?xml version="1.0" encoding="utf-8"?>
<worksheet xmlns="http://schemas.openxmlformats.org/spreadsheetml/2006/main" xmlns:r="http://schemas.openxmlformats.org/officeDocument/2006/relationships">
  <dimension ref="A1:K18"/>
  <sheetViews>
    <sheetView workbookViewId="0">
      <selection activeCell="J1" sqref="J1"/>
    </sheetView>
  </sheetViews>
  <sheetFormatPr defaultColWidth="10.140625" defaultRowHeight="15.75"/>
  <cols>
    <col min="1" max="1" width="5" style="1" customWidth="1"/>
    <col min="2" max="2" width="17.85546875" style="1" customWidth="1"/>
    <col min="3" max="3" width="12.7109375" style="1" customWidth="1"/>
    <col min="4" max="4" width="17.28515625" style="1" customWidth="1"/>
    <col min="5" max="5" width="15" style="1" customWidth="1"/>
    <col min="6" max="6" width="21.7109375" style="1" customWidth="1"/>
    <col min="7" max="9" width="16.28515625" style="1" customWidth="1"/>
    <col min="10" max="10" width="47" style="1" customWidth="1"/>
    <col min="11" max="16384" width="10.140625" style="1"/>
  </cols>
  <sheetData>
    <row r="1" spans="1:11">
      <c r="J1" s="212" t="s">
        <v>1852</v>
      </c>
      <c r="K1" s="2"/>
    </row>
    <row r="2" spans="1:11">
      <c r="A2" s="791" t="s">
        <v>18</v>
      </c>
      <c r="B2" s="791"/>
      <c r="C2" s="812" t="s">
        <v>866</v>
      </c>
      <c r="D2" s="812"/>
      <c r="E2" s="812"/>
      <c r="F2" s="213"/>
      <c r="G2" s="213"/>
      <c r="H2" s="213"/>
      <c r="I2" s="213"/>
      <c r="J2" s="213"/>
    </row>
    <row r="3" spans="1:11">
      <c r="A3" s="789" t="s">
        <v>20</v>
      </c>
      <c r="B3" s="790"/>
      <c r="C3" s="812" t="s">
        <v>867</v>
      </c>
      <c r="D3" s="812"/>
      <c r="E3" s="812"/>
      <c r="F3" s="213"/>
      <c r="G3" s="213"/>
      <c r="H3" s="213"/>
      <c r="I3" s="213"/>
      <c r="J3" s="209"/>
    </row>
    <row r="4" spans="1:11">
      <c r="A4" s="791" t="s">
        <v>21</v>
      </c>
      <c r="B4" s="791"/>
      <c r="C4" s="813"/>
      <c r="D4" s="813"/>
      <c r="E4" s="813"/>
      <c r="F4" s="213"/>
      <c r="G4" s="213"/>
      <c r="H4" s="213"/>
      <c r="I4" s="213"/>
      <c r="J4" s="213"/>
    </row>
    <row r="5" spans="1:11">
      <c r="A5" s="808" t="s">
        <v>868</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ht="47.25">
      <c r="A11" s="124" t="s">
        <v>33</v>
      </c>
      <c r="B11" s="125" t="s">
        <v>869</v>
      </c>
      <c r="C11" s="127" t="s">
        <v>870</v>
      </c>
      <c r="D11" s="127">
        <v>1</v>
      </c>
      <c r="E11" s="127">
        <v>3760</v>
      </c>
      <c r="F11" s="145">
        <f>D11*E11</f>
        <v>3760</v>
      </c>
      <c r="G11" s="145"/>
      <c r="H11" s="145">
        <f>SUM(F11)</f>
        <v>3760</v>
      </c>
      <c r="I11" s="145"/>
      <c r="J11" s="210"/>
    </row>
    <row r="12" spans="1:11" ht="94.5">
      <c r="A12" s="124" t="s">
        <v>34</v>
      </c>
      <c r="B12" s="125" t="s">
        <v>871</v>
      </c>
      <c r="C12" s="127" t="s">
        <v>872</v>
      </c>
      <c r="D12" s="127">
        <v>22</v>
      </c>
      <c r="E12" s="127">
        <v>2000</v>
      </c>
      <c r="F12" s="145">
        <f>D12*E12</f>
        <v>44000</v>
      </c>
      <c r="G12" s="145"/>
      <c r="H12" s="145">
        <f>SUM(F12)</f>
        <v>44000</v>
      </c>
      <c r="I12" s="145"/>
      <c r="J12" s="210"/>
    </row>
    <row r="13" spans="1:11" ht="47.25">
      <c r="A13" s="124" t="s">
        <v>36</v>
      </c>
      <c r="B13" s="125" t="s">
        <v>873</v>
      </c>
      <c r="C13" s="127" t="s">
        <v>872</v>
      </c>
      <c r="D13" s="127">
        <v>22</v>
      </c>
      <c r="E13" s="127">
        <v>1200</v>
      </c>
      <c r="F13" s="145">
        <f>D13*E13</f>
        <v>26400</v>
      </c>
      <c r="G13" s="145"/>
      <c r="H13" s="145">
        <f>SUM(F13)</f>
        <v>26400</v>
      </c>
      <c r="I13" s="145"/>
      <c r="J13" s="127"/>
    </row>
    <row r="14" spans="1:11" ht="31.5">
      <c r="A14" s="124" t="s">
        <v>38</v>
      </c>
      <c r="B14" s="125" t="s">
        <v>874</v>
      </c>
      <c r="C14" s="127" t="s">
        <v>872</v>
      </c>
      <c r="D14" s="127">
        <v>22</v>
      </c>
      <c r="E14" s="127">
        <v>320</v>
      </c>
      <c r="F14" s="145">
        <f>D14*E14</f>
        <v>7040</v>
      </c>
      <c r="G14" s="145"/>
      <c r="H14" s="145">
        <f>SUM(F14)</f>
        <v>7040</v>
      </c>
      <c r="I14" s="145"/>
      <c r="J14" s="127"/>
    </row>
    <row r="15" spans="1:11" ht="31.5">
      <c r="A15" s="124" t="s">
        <v>39</v>
      </c>
      <c r="B15" s="125" t="s">
        <v>875</v>
      </c>
      <c r="C15" s="127" t="s">
        <v>876</v>
      </c>
      <c r="D15" s="127">
        <v>11</v>
      </c>
      <c r="E15" s="127">
        <v>800</v>
      </c>
      <c r="F15" s="145">
        <f>D15*E15</f>
        <v>8800</v>
      </c>
      <c r="G15" s="145"/>
      <c r="H15" s="145">
        <f>SUM(F15)</f>
        <v>8800</v>
      </c>
      <c r="I15" s="145"/>
      <c r="J15" s="210"/>
    </row>
    <row r="16" spans="1:11">
      <c r="A16" s="126"/>
      <c r="B16" s="793" t="s">
        <v>41</v>
      </c>
      <c r="C16" s="793"/>
      <c r="D16" s="793"/>
      <c r="E16" s="793"/>
      <c r="F16" s="7">
        <f>SUM(F11:F15)</f>
        <v>90000</v>
      </c>
      <c r="G16" s="7">
        <f>SUM(G11:G15)</f>
        <v>0</v>
      </c>
      <c r="H16" s="7">
        <f>SUM(H11:H15)</f>
        <v>90000</v>
      </c>
      <c r="I16" s="7">
        <f>SUM(I11:I15)</f>
        <v>0</v>
      </c>
      <c r="J16" s="126"/>
    </row>
    <row r="18" spans="6:6">
      <c r="F18" s="208"/>
    </row>
  </sheetData>
  <mergeCells count="17">
    <mergeCell ref="A2:B2"/>
    <mergeCell ref="C2:E2"/>
    <mergeCell ref="A3:B3"/>
    <mergeCell ref="C3:E3"/>
    <mergeCell ref="A4:B4"/>
    <mergeCell ref="C4:E4"/>
    <mergeCell ref="B16:E16"/>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sheetPr>
    <pageSetUpPr fitToPage="1"/>
  </sheetPr>
  <dimension ref="A1:M73"/>
  <sheetViews>
    <sheetView topLeftCell="A31" zoomScale="80" zoomScaleNormal="80" workbookViewId="0">
      <selection activeCell="J26" sqref="J26"/>
    </sheetView>
  </sheetViews>
  <sheetFormatPr defaultRowHeight="15.75"/>
  <cols>
    <col min="1" max="1" width="8.28515625" style="1" bestFit="1" customWidth="1"/>
    <col min="2" max="2" width="50.28515625" style="1" customWidth="1"/>
    <col min="3" max="3" width="36.28515625" style="1" customWidth="1"/>
    <col min="4" max="4" width="8.85546875" style="1" customWidth="1"/>
    <col min="5" max="5" width="15.28515625" style="1" customWidth="1"/>
    <col min="6" max="6" width="11.42578125" style="1" customWidth="1"/>
    <col min="7" max="7" width="9.42578125" style="1" bestFit="1" customWidth="1"/>
    <col min="8" max="9" width="7.42578125" style="1" bestFit="1" customWidth="1"/>
    <col min="10" max="10" width="42" style="1" customWidth="1"/>
    <col min="11" max="16384" width="9.140625" style="1"/>
  </cols>
  <sheetData>
    <row r="1" spans="1:11">
      <c r="J1" s="212" t="s">
        <v>1851</v>
      </c>
      <c r="K1" s="2"/>
    </row>
    <row r="2" spans="1:11">
      <c r="A2" s="791" t="s">
        <v>18</v>
      </c>
      <c r="B2" s="791"/>
      <c r="C2" s="812" t="s">
        <v>726</v>
      </c>
      <c r="D2" s="812"/>
      <c r="E2" s="812"/>
      <c r="F2" s="213"/>
      <c r="G2" s="213"/>
      <c r="H2" s="213"/>
      <c r="I2" s="213"/>
      <c r="J2" s="213"/>
    </row>
    <row r="3" spans="1:11">
      <c r="A3" s="789" t="s">
        <v>20</v>
      </c>
      <c r="B3" s="790"/>
      <c r="C3" s="812" t="s">
        <v>726</v>
      </c>
      <c r="D3" s="812"/>
      <c r="E3" s="812"/>
      <c r="F3" s="213"/>
      <c r="G3" s="213"/>
      <c r="H3" s="213"/>
      <c r="I3" s="213"/>
      <c r="J3" s="209"/>
    </row>
    <row r="4" spans="1:11">
      <c r="A4" s="791" t="s">
        <v>21</v>
      </c>
      <c r="B4" s="791"/>
      <c r="C4" s="813"/>
      <c r="D4" s="813"/>
      <c r="E4" s="813"/>
      <c r="F4" s="213"/>
      <c r="G4" s="213"/>
      <c r="H4" s="213"/>
      <c r="I4" s="213"/>
      <c r="J4" s="213"/>
    </row>
    <row r="5" spans="1:11">
      <c r="A5" s="808" t="s">
        <v>727</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ht="37.5" customHeight="1">
      <c r="A8" s="796" t="s">
        <v>24</v>
      </c>
      <c r="B8" s="796" t="s">
        <v>25</v>
      </c>
      <c r="C8" s="796" t="s">
        <v>26</v>
      </c>
      <c r="D8" s="796" t="s">
        <v>27</v>
      </c>
      <c r="E8" s="796" t="s">
        <v>28</v>
      </c>
      <c r="F8" s="796" t="s">
        <v>29</v>
      </c>
      <c r="G8" s="798" t="s">
        <v>30</v>
      </c>
      <c r="H8" s="799"/>
      <c r="I8" s="800"/>
      <c r="J8" s="796" t="s">
        <v>1325</v>
      </c>
    </row>
    <row r="9" spans="1:11" s="5" customFormat="1">
      <c r="A9" s="797"/>
      <c r="B9" s="797"/>
      <c r="C9" s="797"/>
      <c r="D9" s="797"/>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s="13" customFormat="1">
      <c r="A11" s="998" t="s">
        <v>1447</v>
      </c>
      <c r="B11" s="999"/>
      <c r="C11" s="999"/>
      <c r="D11" s="999"/>
      <c r="E11" s="999"/>
      <c r="F11" s="999"/>
      <c r="G11" s="999"/>
      <c r="H11" s="999"/>
      <c r="I11" s="999"/>
      <c r="J11" s="1000"/>
    </row>
    <row r="12" spans="1:11">
      <c r="A12" s="124" t="s">
        <v>33</v>
      </c>
      <c r="B12" s="125" t="s">
        <v>728</v>
      </c>
      <c r="C12" s="147" t="s">
        <v>187</v>
      </c>
      <c r="D12" s="147">
        <v>1</v>
      </c>
      <c r="E12" s="147">
        <v>5000</v>
      </c>
      <c r="F12" s="256">
        <f>D12*E12</f>
        <v>5000</v>
      </c>
      <c r="G12" s="256">
        <v>5000</v>
      </c>
      <c r="H12" s="145"/>
      <c r="I12" s="145"/>
      <c r="J12" s="210"/>
    </row>
    <row r="13" spans="1:11">
      <c r="A13" s="124" t="s">
        <v>34</v>
      </c>
      <c r="B13" s="125" t="s">
        <v>729</v>
      </c>
      <c r="C13" s="147" t="s">
        <v>187</v>
      </c>
      <c r="D13" s="147">
        <v>1</v>
      </c>
      <c r="E13" s="147">
        <v>5000</v>
      </c>
      <c r="F13" s="256">
        <f t="shared" ref="F13:F21" si="0">D13*E13</f>
        <v>5000</v>
      </c>
      <c r="G13" s="256">
        <v>5000</v>
      </c>
      <c r="H13" s="145"/>
      <c r="I13" s="145"/>
      <c r="J13" s="210"/>
    </row>
    <row r="14" spans="1:11">
      <c r="A14" s="124" t="s">
        <v>36</v>
      </c>
      <c r="B14" s="125" t="s">
        <v>730</v>
      </c>
      <c r="C14" s="147" t="s">
        <v>187</v>
      </c>
      <c r="D14" s="147">
        <v>1</v>
      </c>
      <c r="E14" s="147">
        <v>20000</v>
      </c>
      <c r="F14" s="256">
        <f t="shared" si="0"/>
        <v>20000</v>
      </c>
      <c r="G14" s="256"/>
      <c r="H14" s="145"/>
      <c r="I14" s="145"/>
      <c r="J14" s="127"/>
    </row>
    <row r="15" spans="1:11" ht="47.25">
      <c r="A15" s="124" t="s">
        <v>38</v>
      </c>
      <c r="B15" s="125" t="s">
        <v>731</v>
      </c>
      <c r="C15" s="147" t="s">
        <v>732</v>
      </c>
      <c r="D15" s="147">
        <v>7</v>
      </c>
      <c r="E15" s="147">
        <v>1200</v>
      </c>
      <c r="F15" s="256">
        <f t="shared" si="0"/>
        <v>8400</v>
      </c>
      <c r="G15" s="256">
        <v>8400</v>
      </c>
      <c r="H15" s="145"/>
      <c r="I15" s="145"/>
      <c r="J15" s="127"/>
    </row>
    <row r="16" spans="1:11" ht="31.5">
      <c r="A16" s="124" t="s">
        <v>39</v>
      </c>
      <c r="B16" s="125" t="s">
        <v>733</v>
      </c>
      <c r="C16" s="146" t="s">
        <v>734</v>
      </c>
      <c r="D16" s="147">
        <v>800</v>
      </c>
      <c r="E16" s="147">
        <v>3</v>
      </c>
      <c r="F16" s="256">
        <f t="shared" si="0"/>
        <v>2400</v>
      </c>
      <c r="G16" s="256">
        <v>2400</v>
      </c>
      <c r="H16" s="145"/>
      <c r="I16" s="145"/>
      <c r="J16" s="210"/>
    </row>
    <row r="17" spans="1:10">
      <c r="A17" s="124" t="s">
        <v>40</v>
      </c>
      <c r="B17" s="125" t="s">
        <v>735</v>
      </c>
      <c r="C17" s="147" t="s">
        <v>187</v>
      </c>
      <c r="D17" s="147">
        <v>1</v>
      </c>
      <c r="E17" s="147">
        <v>300</v>
      </c>
      <c r="F17" s="256">
        <f t="shared" si="0"/>
        <v>300</v>
      </c>
      <c r="G17" s="256">
        <v>300</v>
      </c>
      <c r="H17" s="145"/>
      <c r="I17" s="145"/>
      <c r="J17" s="210"/>
    </row>
    <row r="18" spans="1:10">
      <c r="A18" s="124" t="s">
        <v>62</v>
      </c>
      <c r="B18" s="125" t="s">
        <v>736</v>
      </c>
      <c r="C18" s="146" t="s">
        <v>737</v>
      </c>
      <c r="D18" s="147">
        <v>4</v>
      </c>
      <c r="E18" s="147">
        <v>225</v>
      </c>
      <c r="F18" s="256">
        <f t="shared" si="0"/>
        <v>900</v>
      </c>
      <c r="G18" s="256">
        <v>900</v>
      </c>
      <c r="H18" s="145"/>
      <c r="I18" s="145"/>
      <c r="J18" s="210"/>
    </row>
    <row r="19" spans="1:10">
      <c r="A19" s="124" t="s">
        <v>63</v>
      </c>
      <c r="B19" s="125" t="s">
        <v>738</v>
      </c>
      <c r="C19" s="147" t="s">
        <v>739</v>
      </c>
      <c r="D19" s="147">
        <v>7</v>
      </c>
      <c r="E19" s="147">
        <v>4600</v>
      </c>
      <c r="F19" s="256">
        <f t="shared" si="0"/>
        <v>32200</v>
      </c>
      <c r="G19" s="256">
        <v>32200</v>
      </c>
      <c r="H19" s="145"/>
      <c r="I19" s="145"/>
      <c r="J19" s="127"/>
    </row>
    <row r="20" spans="1:10">
      <c r="A20" s="124" t="s">
        <v>64</v>
      </c>
      <c r="B20" s="125" t="s">
        <v>740</v>
      </c>
      <c r="C20" s="147" t="s">
        <v>187</v>
      </c>
      <c r="D20" s="147">
        <v>80</v>
      </c>
      <c r="E20" s="147">
        <v>10</v>
      </c>
      <c r="F20" s="256">
        <f t="shared" si="0"/>
        <v>800</v>
      </c>
      <c r="G20" s="256">
        <v>800</v>
      </c>
      <c r="H20" s="145"/>
      <c r="I20" s="145"/>
      <c r="J20" s="127"/>
    </row>
    <row r="21" spans="1:10">
      <c r="A21" s="124" t="s">
        <v>107</v>
      </c>
      <c r="B21" s="125" t="s">
        <v>741</v>
      </c>
      <c r="C21" s="147" t="s">
        <v>187</v>
      </c>
      <c r="D21" s="257">
        <v>1</v>
      </c>
      <c r="E21" s="257">
        <v>5000</v>
      </c>
      <c r="F21" s="258">
        <f t="shared" si="0"/>
        <v>5000</v>
      </c>
      <c r="G21" s="258"/>
      <c r="H21" s="224"/>
      <c r="I21" s="224"/>
      <c r="J21" s="127"/>
    </row>
    <row r="22" spans="1:10">
      <c r="A22" s="126"/>
      <c r="B22" s="793" t="s">
        <v>41</v>
      </c>
      <c r="C22" s="793"/>
      <c r="D22" s="793"/>
      <c r="E22" s="793"/>
      <c r="F22" s="7">
        <f>SUM(F12:F21)</f>
        <v>80000</v>
      </c>
      <c r="G22" s="7">
        <f>SUM(G12:G21)</f>
        <v>55000</v>
      </c>
      <c r="H22" s="7">
        <f>SUM(H12:H21)</f>
        <v>0</v>
      </c>
      <c r="I22" s="7">
        <f>SUM(I12:I21)</f>
        <v>0</v>
      </c>
      <c r="J22" s="126"/>
    </row>
    <row r="23" spans="1:10">
      <c r="A23" s="1001" t="s">
        <v>1451</v>
      </c>
      <c r="B23" s="1002"/>
      <c r="C23" s="1002"/>
      <c r="D23" s="1002"/>
      <c r="E23" s="1002"/>
      <c r="F23" s="1002"/>
      <c r="G23" s="1002"/>
      <c r="H23" s="1002"/>
      <c r="I23" s="1002"/>
      <c r="J23" s="1003"/>
    </row>
    <row r="24" spans="1:10">
      <c r="A24" s="127" t="s">
        <v>33</v>
      </c>
      <c r="B24" s="57" t="s">
        <v>772</v>
      </c>
      <c r="C24" s="125" t="s">
        <v>773</v>
      </c>
      <c r="D24" s="127">
        <v>7</v>
      </c>
      <c r="E24" s="127">
        <v>180</v>
      </c>
      <c r="F24" s="127">
        <f>SUM(D24*E24)</f>
        <v>1260</v>
      </c>
      <c r="G24" s="127"/>
      <c r="H24" s="127"/>
      <c r="I24" s="127">
        <v>1260</v>
      </c>
      <c r="J24" s="127"/>
    </row>
    <row r="25" spans="1:10" ht="31.5">
      <c r="A25" s="127" t="s">
        <v>34</v>
      </c>
      <c r="B25" s="57" t="s">
        <v>774</v>
      </c>
      <c r="C25" s="125" t="s">
        <v>775</v>
      </c>
      <c r="D25" s="127">
        <v>1000</v>
      </c>
      <c r="E25" s="127">
        <v>3</v>
      </c>
      <c r="F25" s="127">
        <f>SUM(D25*E25)</f>
        <v>3000</v>
      </c>
      <c r="G25" s="127"/>
      <c r="H25" s="127"/>
      <c r="I25" s="127">
        <v>3000</v>
      </c>
      <c r="J25" s="127"/>
    </row>
    <row r="26" spans="1:10" ht="31.5">
      <c r="A26" s="127" t="s">
        <v>36</v>
      </c>
      <c r="B26" s="125" t="s">
        <v>776</v>
      </c>
      <c r="C26" s="127" t="s">
        <v>777</v>
      </c>
      <c r="D26" s="127">
        <v>12</v>
      </c>
      <c r="E26" s="127">
        <v>50</v>
      </c>
      <c r="F26" s="127">
        <f>SUM(E26*D26)</f>
        <v>600</v>
      </c>
      <c r="G26" s="127"/>
      <c r="H26" s="127"/>
      <c r="I26" s="127">
        <v>600</v>
      </c>
      <c r="J26" s="127"/>
    </row>
    <row r="27" spans="1:10" ht="31.5">
      <c r="A27" s="127" t="s">
        <v>38</v>
      </c>
      <c r="B27" s="125" t="s">
        <v>778</v>
      </c>
      <c r="C27" s="125" t="s">
        <v>779</v>
      </c>
      <c r="D27" s="127">
        <v>8</v>
      </c>
      <c r="E27" s="127">
        <v>100</v>
      </c>
      <c r="F27" s="127">
        <f>SUM(D27*E27)</f>
        <v>800</v>
      </c>
      <c r="G27" s="127"/>
      <c r="H27" s="127"/>
      <c r="I27" s="127">
        <v>800</v>
      </c>
      <c r="J27" s="127"/>
    </row>
    <row r="28" spans="1:10" ht="31.5">
      <c r="A28" s="127" t="s">
        <v>39</v>
      </c>
      <c r="B28" s="125" t="s">
        <v>780</v>
      </c>
      <c r="C28" s="127" t="s">
        <v>187</v>
      </c>
      <c r="D28" s="127">
        <v>300</v>
      </c>
      <c r="E28" s="127">
        <v>5</v>
      </c>
      <c r="F28" s="127">
        <f>SUM(D28*E28)</f>
        <v>1500</v>
      </c>
      <c r="G28" s="127"/>
      <c r="H28" s="127"/>
      <c r="I28" s="127">
        <v>1500</v>
      </c>
      <c r="J28" s="127"/>
    </row>
    <row r="29" spans="1:10" ht="31.5">
      <c r="A29" s="127" t="s">
        <v>40</v>
      </c>
      <c r="B29" s="125" t="s">
        <v>781</v>
      </c>
      <c r="C29" s="127" t="s">
        <v>782</v>
      </c>
      <c r="D29" s="127">
        <v>300</v>
      </c>
      <c r="E29" s="127">
        <v>2</v>
      </c>
      <c r="F29" s="127">
        <f>SUM(D29*E29)</f>
        <v>600</v>
      </c>
      <c r="G29" s="127"/>
      <c r="H29" s="127"/>
      <c r="I29" s="127">
        <v>600</v>
      </c>
      <c r="J29" s="127"/>
    </row>
    <row r="30" spans="1:10">
      <c r="A30" s="127" t="s">
        <v>62</v>
      </c>
      <c r="B30" s="125" t="s">
        <v>783</v>
      </c>
      <c r="C30" s="127" t="s">
        <v>187</v>
      </c>
      <c r="D30" s="127">
        <v>1</v>
      </c>
      <c r="E30" s="127">
        <v>440</v>
      </c>
      <c r="F30" s="127">
        <f>SUM(D30*E30)</f>
        <v>440</v>
      </c>
      <c r="G30" s="127"/>
      <c r="H30" s="127"/>
      <c r="I30" s="127">
        <v>440</v>
      </c>
      <c r="J30" s="127"/>
    </row>
    <row r="31" spans="1:10">
      <c r="A31" s="127" t="s">
        <v>63</v>
      </c>
      <c r="B31" s="125" t="s">
        <v>784</v>
      </c>
      <c r="C31" s="127" t="s">
        <v>739</v>
      </c>
      <c r="D31" s="127">
        <v>4</v>
      </c>
      <c r="E31" s="127">
        <v>350</v>
      </c>
      <c r="F31" s="127">
        <f>SUM(D31*E31)</f>
        <v>1400</v>
      </c>
      <c r="G31" s="127"/>
      <c r="H31" s="127"/>
      <c r="I31" s="127">
        <v>1400</v>
      </c>
      <c r="J31" s="127"/>
    </row>
    <row r="32" spans="1:10">
      <c r="A32" s="131"/>
      <c r="B32" s="131" t="s">
        <v>426</v>
      </c>
      <c r="C32" s="131"/>
      <c r="D32" s="131"/>
      <c r="E32" s="131"/>
      <c r="F32" s="131">
        <f>SUM(F24:F31)</f>
        <v>9600</v>
      </c>
      <c r="G32" s="131"/>
      <c r="H32" s="131"/>
      <c r="I32" s="131">
        <f>SUM(I24:I31)</f>
        <v>9600</v>
      </c>
      <c r="J32" s="131"/>
    </row>
    <row r="33" spans="1:10">
      <c r="A33" s="1001" t="s">
        <v>1449</v>
      </c>
      <c r="B33" s="1002"/>
      <c r="C33" s="1002"/>
      <c r="D33" s="1002"/>
      <c r="E33" s="1002"/>
      <c r="F33" s="1002"/>
      <c r="G33" s="1002"/>
      <c r="H33" s="1002"/>
      <c r="I33" s="1002"/>
      <c r="J33" s="1003"/>
    </row>
    <row r="34" spans="1:10">
      <c r="A34" s="127" t="s">
        <v>33</v>
      </c>
      <c r="B34" s="125" t="s">
        <v>761</v>
      </c>
      <c r="C34" s="127" t="s">
        <v>762</v>
      </c>
      <c r="D34" s="127">
        <v>1</v>
      </c>
      <c r="E34" s="127">
        <v>1802</v>
      </c>
      <c r="F34" s="127">
        <f t="shared" ref="F34:F40" si="1">SUM(D34*E34)</f>
        <v>1802</v>
      </c>
      <c r="G34" s="127">
        <v>1802</v>
      </c>
      <c r="H34" s="127"/>
      <c r="I34" s="127"/>
      <c r="J34" s="127"/>
    </row>
    <row r="35" spans="1:10">
      <c r="A35" s="127" t="s">
        <v>34</v>
      </c>
      <c r="B35" s="125" t="s">
        <v>763</v>
      </c>
      <c r="C35" s="127" t="s">
        <v>762</v>
      </c>
      <c r="D35" s="127">
        <v>8</v>
      </c>
      <c r="E35" s="127">
        <v>432</v>
      </c>
      <c r="F35" s="127">
        <f t="shared" si="1"/>
        <v>3456</v>
      </c>
      <c r="G35" s="127">
        <v>3456</v>
      </c>
      <c r="H35" s="127"/>
      <c r="I35" s="127"/>
      <c r="J35" s="127"/>
    </row>
    <row r="36" spans="1:10">
      <c r="A36" s="127" t="s">
        <v>36</v>
      </c>
      <c r="B36" s="125" t="s">
        <v>764</v>
      </c>
      <c r="C36" s="127" t="s">
        <v>762</v>
      </c>
      <c r="D36" s="127">
        <v>8</v>
      </c>
      <c r="E36" s="127">
        <v>399</v>
      </c>
      <c r="F36" s="127">
        <f t="shared" si="1"/>
        <v>3192</v>
      </c>
      <c r="G36" s="127">
        <v>3192</v>
      </c>
      <c r="H36" s="127"/>
      <c r="I36" s="127"/>
      <c r="J36" s="127"/>
    </row>
    <row r="37" spans="1:10">
      <c r="A37" s="127" t="s">
        <v>38</v>
      </c>
      <c r="B37" s="125" t="s">
        <v>765</v>
      </c>
      <c r="C37" s="127" t="s">
        <v>762</v>
      </c>
      <c r="D37" s="127">
        <v>1</v>
      </c>
      <c r="E37" s="127">
        <v>795</v>
      </c>
      <c r="F37" s="127">
        <f t="shared" si="1"/>
        <v>795</v>
      </c>
      <c r="G37" s="127">
        <v>795</v>
      </c>
      <c r="H37" s="127"/>
      <c r="I37" s="127"/>
      <c r="J37" s="127"/>
    </row>
    <row r="38" spans="1:10" ht="31.5">
      <c r="A38" s="127" t="s">
        <v>39</v>
      </c>
      <c r="B38" s="125" t="s">
        <v>766</v>
      </c>
      <c r="C38" s="127" t="s">
        <v>762</v>
      </c>
      <c r="D38" s="127">
        <v>9</v>
      </c>
      <c r="E38" s="127">
        <v>152</v>
      </c>
      <c r="F38" s="127">
        <f t="shared" si="1"/>
        <v>1368</v>
      </c>
      <c r="G38" s="127">
        <v>1368</v>
      </c>
      <c r="H38" s="127"/>
      <c r="I38" s="127"/>
      <c r="J38" s="127"/>
    </row>
    <row r="39" spans="1:10">
      <c r="A39" s="127" t="s">
        <v>40</v>
      </c>
      <c r="B39" s="125" t="s">
        <v>767</v>
      </c>
      <c r="C39" s="127" t="s">
        <v>762</v>
      </c>
      <c r="D39" s="127">
        <v>1</v>
      </c>
      <c r="E39" s="127">
        <v>8695</v>
      </c>
      <c r="F39" s="127">
        <f t="shared" si="1"/>
        <v>8695</v>
      </c>
      <c r="G39" s="127"/>
      <c r="H39" s="127"/>
      <c r="I39" s="127"/>
      <c r="J39" s="127"/>
    </row>
    <row r="40" spans="1:10">
      <c r="A40" s="127" t="s">
        <v>62</v>
      </c>
      <c r="B40" s="125" t="s">
        <v>768</v>
      </c>
      <c r="C40" s="127" t="s">
        <v>762</v>
      </c>
      <c r="D40" s="127">
        <v>1</v>
      </c>
      <c r="E40" s="127">
        <v>1305</v>
      </c>
      <c r="F40" s="127">
        <f t="shared" si="1"/>
        <v>1305</v>
      </c>
      <c r="G40" s="127"/>
      <c r="H40" s="127"/>
      <c r="I40" s="127"/>
      <c r="J40" s="127"/>
    </row>
    <row r="41" spans="1:10">
      <c r="A41" s="127" t="s">
        <v>63</v>
      </c>
      <c r="B41" s="125" t="s">
        <v>769</v>
      </c>
      <c r="C41" s="127" t="s">
        <v>187</v>
      </c>
      <c r="D41" s="127">
        <v>1</v>
      </c>
      <c r="E41" s="127">
        <v>8387</v>
      </c>
      <c r="F41" s="127">
        <v>8387</v>
      </c>
      <c r="G41" s="127">
        <v>8387</v>
      </c>
      <c r="H41" s="127"/>
      <c r="I41" s="127"/>
      <c r="J41" s="127"/>
    </row>
    <row r="42" spans="1:10">
      <c r="A42" s="128"/>
      <c r="B42" s="128" t="s">
        <v>426</v>
      </c>
      <c r="C42" s="128"/>
      <c r="D42" s="128"/>
      <c r="E42" s="128"/>
      <c r="F42" s="128">
        <f>SUM(F34:F41)</f>
        <v>29000</v>
      </c>
      <c r="G42" s="128">
        <f>SUM(G34:G41)</f>
        <v>19000</v>
      </c>
      <c r="H42" s="128"/>
      <c r="I42" s="128"/>
      <c r="J42" s="128"/>
    </row>
    <row r="43" spans="1:10">
      <c r="A43" s="1001" t="s">
        <v>1448</v>
      </c>
      <c r="B43" s="1002"/>
      <c r="C43" s="1002"/>
      <c r="D43" s="1002"/>
      <c r="E43" s="1002"/>
      <c r="F43" s="1002"/>
      <c r="G43" s="1002"/>
      <c r="H43" s="1002"/>
      <c r="I43" s="1002"/>
      <c r="J43" s="1003"/>
    </row>
    <row r="44" spans="1:10">
      <c r="A44" s="127" t="s">
        <v>33</v>
      </c>
      <c r="B44" s="127" t="s">
        <v>742</v>
      </c>
      <c r="C44" s="127" t="s">
        <v>732</v>
      </c>
      <c r="D44" s="127">
        <v>1</v>
      </c>
      <c r="E44" s="127">
        <v>900</v>
      </c>
      <c r="F44" s="127">
        <f>AVERAGE(D44*E44)</f>
        <v>900</v>
      </c>
      <c r="G44" s="127">
        <v>900</v>
      </c>
      <c r="H44" s="127"/>
      <c r="I44" s="127"/>
      <c r="J44" s="127"/>
    </row>
    <row r="45" spans="1:10">
      <c r="A45" s="127" t="s">
        <v>34</v>
      </c>
      <c r="B45" s="125" t="s">
        <v>743</v>
      </c>
      <c r="C45" s="127" t="s">
        <v>732</v>
      </c>
      <c r="D45" s="127">
        <v>10</v>
      </c>
      <c r="E45" s="127">
        <v>600</v>
      </c>
      <c r="F45" s="127">
        <f>AVERAGE(D45*E45)</f>
        <v>6000</v>
      </c>
      <c r="G45" s="127">
        <v>6000</v>
      </c>
      <c r="H45" s="127"/>
      <c r="I45" s="127"/>
      <c r="J45" s="127"/>
    </row>
    <row r="46" spans="1:10" ht="31.5">
      <c r="A46" s="127" t="s">
        <v>36</v>
      </c>
      <c r="B46" s="125" t="s">
        <v>744</v>
      </c>
      <c r="C46" s="127" t="s">
        <v>745</v>
      </c>
      <c r="D46" s="127">
        <v>63</v>
      </c>
      <c r="E46" s="127">
        <v>15</v>
      </c>
      <c r="F46" s="127">
        <f t="shared" ref="F46:F58" si="2">SUM(D46*E46)</f>
        <v>945</v>
      </c>
      <c r="G46" s="127">
        <v>945</v>
      </c>
      <c r="H46" s="127"/>
      <c r="I46" s="127"/>
      <c r="J46" s="127"/>
    </row>
    <row r="47" spans="1:10">
      <c r="A47" s="127" t="s">
        <v>38</v>
      </c>
      <c r="B47" s="125" t="s">
        <v>746</v>
      </c>
      <c r="C47" s="127" t="s">
        <v>187</v>
      </c>
      <c r="D47" s="127">
        <v>1</v>
      </c>
      <c r="E47" s="127">
        <v>3700</v>
      </c>
      <c r="F47" s="127">
        <f t="shared" si="2"/>
        <v>3700</v>
      </c>
      <c r="G47" s="127">
        <v>3700</v>
      </c>
      <c r="H47" s="127"/>
      <c r="I47" s="127"/>
      <c r="J47" s="127"/>
    </row>
    <row r="48" spans="1:10">
      <c r="A48" s="127" t="s">
        <v>39</v>
      </c>
      <c r="B48" s="125" t="s">
        <v>747</v>
      </c>
      <c r="C48" s="127" t="s">
        <v>187</v>
      </c>
      <c r="D48" s="127">
        <v>1</v>
      </c>
      <c r="E48" s="127">
        <v>3200</v>
      </c>
      <c r="F48" s="127">
        <f t="shared" si="2"/>
        <v>3200</v>
      </c>
      <c r="G48" s="127">
        <v>3200</v>
      </c>
      <c r="H48" s="127"/>
      <c r="I48" s="127"/>
      <c r="J48" s="127"/>
    </row>
    <row r="49" spans="1:10" ht="31.5">
      <c r="A49" s="127" t="s">
        <v>40</v>
      </c>
      <c r="B49" s="125" t="s">
        <v>748</v>
      </c>
      <c r="C49" s="127" t="s">
        <v>187</v>
      </c>
      <c r="D49" s="127">
        <v>1</v>
      </c>
      <c r="E49" s="127">
        <v>2870</v>
      </c>
      <c r="F49" s="127">
        <f t="shared" si="2"/>
        <v>2870</v>
      </c>
      <c r="G49" s="127">
        <v>2870</v>
      </c>
      <c r="H49" s="127"/>
      <c r="I49" s="127"/>
      <c r="J49" s="127"/>
    </row>
    <row r="50" spans="1:10">
      <c r="A50" s="127" t="s">
        <v>62</v>
      </c>
      <c r="B50" s="125" t="s">
        <v>749</v>
      </c>
      <c r="C50" s="127" t="s">
        <v>187</v>
      </c>
      <c r="D50" s="127">
        <v>1</v>
      </c>
      <c r="E50" s="127">
        <v>1500</v>
      </c>
      <c r="F50" s="127">
        <f t="shared" si="2"/>
        <v>1500</v>
      </c>
      <c r="G50" s="127">
        <v>1500</v>
      </c>
      <c r="H50" s="127"/>
      <c r="I50" s="127"/>
      <c r="J50" s="127"/>
    </row>
    <row r="51" spans="1:10" ht="31.5">
      <c r="A51" s="127" t="s">
        <v>63</v>
      </c>
      <c r="B51" s="125" t="s">
        <v>750</v>
      </c>
      <c r="C51" s="127" t="s">
        <v>187</v>
      </c>
      <c r="D51" s="127">
        <v>1</v>
      </c>
      <c r="E51" s="127">
        <v>3500</v>
      </c>
      <c r="F51" s="127">
        <f t="shared" si="2"/>
        <v>3500</v>
      </c>
      <c r="G51" s="127">
        <v>3500</v>
      </c>
      <c r="H51" s="127"/>
      <c r="I51" s="127"/>
      <c r="J51" s="127"/>
    </row>
    <row r="52" spans="1:10" ht="31.5">
      <c r="A52" s="127" t="s">
        <v>64</v>
      </c>
      <c r="B52" s="125" t="s">
        <v>751</v>
      </c>
      <c r="C52" s="125" t="s">
        <v>752</v>
      </c>
      <c r="D52" s="127">
        <v>500</v>
      </c>
      <c r="E52" s="127">
        <v>1.9</v>
      </c>
      <c r="F52" s="127">
        <f t="shared" si="2"/>
        <v>950</v>
      </c>
      <c r="G52" s="127">
        <v>950</v>
      </c>
      <c r="H52" s="127"/>
      <c r="I52" s="127"/>
      <c r="J52" s="127"/>
    </row>
    <row r="53" spans="1:10">
      <c r="A53" s="127" t="s">
        <v>107</v>
      </c>
      <c r="B53" s="125" t="s">
        <v>753</v>
      </c>
      <c r="C53" s="125" t="s">
        <v>754</v>
      </c>
      <c r="D53" s="127">
        <v>160</v>
      </c>
      <c r="E53" s="127">
        <v>14</v>
      </c>
      <c r="F53" s="127">
        <f t="shared" si="2"/>
        <v>2240</v>
      </c>
      <c r="G53" s="127">
        <v>2240</v>
      </c>
      <c r="H53" s="127"/>
      <c r="I53" s="127"/>
      <c r="J53" s="127"/>
    </row>
    <row r="54" spans="1:10">
      <c r="A54" s="127" t="s">
        <v>109</v>
      </c>
      <c r="B54" s="125" t="s">
        <v>755</v>
      </c>
      <c r="C54" s="127" t="s">
        <v>200</v>
      </c>
      <c r="D54" s="127">
        <v>500</v>
      </c>
      <c r="E54" s="127">
        <v>8</v>
      </c>
      <c r="F54" s="127">
        <f t="shared" si="2"/>
        <v>4000</v>
      </c>
      <c r="G54" s="127">
        <v>4000</v>
      </c>
      <c r="H54" s="127"/>
      <c r="I54" s="127"/>
      <c r="J54" s="127"/>
    </row>
    <row r="55" spans="1:10">
      <c r="A55" s="127" t="s">
        <v>112</v>
      </c>
      <c r="B55" s="125" t="s">
        <v>756</v>
      </c>
      <c r="C55" s="127" t="s">
        <v>187</v>
      </c>
      <c r="D55" s="127">
        <v>1</v>
      </c>
      <c r="E55" s="127">
        <v>470</v>
      </c>
      <c r="F55" s="127">
        <f t="shared" si="2"/>
        <v>470</v>
      </c>
      <c r="G55" s="127">
        <v>470</v>
      </c>
      <c r="H55" s="127"/>
      <c r="I55" s="127"/>
      <c r="J55" s="127"/>
    </row>
    <row r="56" spans="1:10">
      <c r="A56" s="127" t="s">
        <v>114</v>
      </c>
      <c r="B56" s="125" t="s">
        <v>757</v>
      </c>
      <c r="C56" s="125" t="s">
        <v>758</v>
      </c>
      <c r="D56" s="127">
        <v>5</v>
      </c>
      <c r="E56" s="127">
        <v>35</v>
      </c>
      <c r="F56" s="127">
        <f t="shared" si="2"/>
        <v>175</v>
      </c>
      <c r="G56" s="127">
        <v>175</v>
      </c>
      <c r="H56" s="127"/>
      <c r="I56" s="127"/>
      <c r="J56" s="127"/>
    </row>
    <row r="57" spans="1:10">
      <c r="A57" s="127" t="s">
        <v>116</v>
      </c>
      <c r="B57" s="125" t="s">
        <v>759</v>
      </c>
      <c r="C57" s="127" t="s">
        <v>187</v>
      </c>
      <c r="D57" s="127">
        <v>1</v>
      </c>
      <c r="E57" s="127">
        <v>1400</v>
      </c>
      <c r="F57" s="127">
        <f t="shared" si="2"/>
        <v>1400</v>
      </c>
      <c r="G57" s="127">
        <v>1400</v>
      </c>
      <c r="H57" s="127"/>
      <c r="I57" s="127"/>
      <c r="J57" s="127"/>
    </row>
    <row r="58" spans="1:10">
      <c r="A58" s="127" t="s">
        <v>118</v>
      </c>
      <c r="B58" s="125" t="s">
        <v>760</v>
      </c>
      <c r="C58" s="127" t="s">
        <v>187</v>
      </c>
      <c r="D58" s="127">
        <v>1</v>
      </c>
      <c r="E58" s="127">
        <v>2000</v>
      </c>
      <c r="F58" s="127">
        <f t="shared" si="2"/>
        <v>2000</v>
      </c>
      <c r="G58" s="127">
        <v>2000</v>
      </c>
      <c r="H58" s="127"/>
      <c r="I58" s="127"/>
      <c r="J58" s="127"/>
    </row>
    <row r="59" spans="1:10">
      <c r="A59" s="128"/>
      <c r="B59" s="129" t="s">
        <v>41</v>
      </c>
      <c r="C59" s="128"/>
      <c r="D59" s="128"/>
      <c r="E59" s="128"/>
      <c r="F59" s="129">
        <f>SUM(F44:F58)</f>
        <v>33850</v>
      </c>
      <c r="G59" s="129">
        <f>SUM(G44:G58)</f>
        <v>33850</v>
      </c>
      <c r="H59" s="128"/>
      <c r="I59" s="128"/>
      <c r="J59" s="128"/>
    </row>
    <row r="60" spans="1:10">
      <c r="A60" s="1004" t="s">
        <v>1452</v>
      </c>
      <c r="B60" s="1005"/>
      <c r="C60" s="1005"/>
      <c r="D60" s="1005"/>
      <c r="E60" s="1005"/>
      <c r="F60" s="1005"/>
      <c r="G60" s="1005"/>
      <c r="H60" s="1005"/>
      <c r="I60" s="1005"/>
      <c r="J60" s="1006"/>
    </row>
    <row r="61" spans="1:10" ht="31.5">
      <c r="A61" s="127" t="s">
        <v>33</v>
      </c>
      <c r="B61" s="125" t="s">
        <v>785</v>
      </c>
      <c r="C61" s="127" t="s">
        <v>732</v>
      </c>
      <c r="D61" s="127">
        <v>15</v>
      </c>
      <c r="E61" s="127">
        <v>900</v>
      </c>
      <c r="F61" s="127">
        <f>SUM(E61*D61)</f>
        <v>13500</v>
      </c>
      <c r="G61" s="127"/>
      <c r="H61" s="127"/>
      <c r="I61" s="127">
        <v>13500</v>
      </c>
      <c r="J61" s="125" t="s">
        <v>786</v>
      </c>
    </row>
    <row r="62" spans="1:10" ht="31.5">
      <c r="A62" s="127" t="s">
        <v>34</v>
      </c>
      <c r="B62" s="125" t="s">
        <v>787</v>
      </c>
      <c r="C62" s="127" t="s">
        <v>187</v>
      </c>
      <c r="D62" s="127">
        <v>4</v>
      </c>
      <c r="E62" s="127">
        <v>4000</v>
      </c>
      <c r="F62" s="127">
        <f>SUM(E62*D62)</f>
        <v>16000</v>
      </c>
      <c r="G62" s="127"/>
      <c r="H62" s="127"/>
      <c r="I62" s="127">
        <v>16000</v>
      </c>
      <c r="J62" s="127"/>
    </row>
    <row r="63" spans="1:10">
      <c r="A63" s="127" t="s">
        <v>36</v>
      </c>
      <c r="B63" s="125" t="s">
        <v>788</v>
      </c>
      <c r="C63" s="127" t="s">
        <v>187</v>
      </c>
      <c r="D63" s="127">
        <v>2</v>
      </c>
      <c r="E63" s="127">
        <v>2000</v>
      </c>
      <c r="F63" s="127">
        <f>SUM(D63*E63)</f>
        <v>4000</v>
      </c>
      <c r="G63" s="127"/>
      <c r="H63" s="127"/>
      <c r="I63" s="127">
        <v>4000</v>
      </c>
      <c r="J63" s="127"/>
    </row>
    <row r="64" spans="1:10">
      <c r="A64" s="127" t="s">
        <v>38</v>
      </c>
      <c r="B64" s="125" t="s">
        <v>789</v>
      </c>
      <c r="C64" s="127" t="s">
        <v>187</v>
      </c>
      <c r="D64" s="127">
        <v>3</v>
      </c>
      <c r="E64" s="127">
        <v>500</v>
      </c>
      <c r="F64" s="127">
        <f>SUM(D64*E64)</f>
        <v>1500</v>
      </c>
      <c r="G64" s="127"/>
      <c r="H64" s="127"/>
      <c r="I64" s="127">
        <v>1500</v>
      </c>
      <c r="J64" s="127"/>
    </row>
    <row r="65" spans="1:13">
      <c r="A65" s="128"/>
      <c r="B65" s="129" t="s">
        <v>426</v>
      </c>
      <c r="C65" s="129"/>
      <c r="D65" s="129"/>
      <c r="E65" s="129"/>
      <c r="F65" s="129">
        <f>SUM(F61:F64)</f>
        <v>35000</v>
      </c>
      <c r="G65" s="129"/>
      <c r="H65" s="129"/>
      <c r="I65" s="129">
        <f>SUM(I61:I64)</f>
        <v>35000</v>
      </c>
      <c r="J65" s="128"/>
    </row>
    <row r="66" spans="1:13">
      <c r="A66" s="1001" t="s">
        <v>1450</v>
      </c>
      <c r="B66" s="1002"/>
      <c r="C66" s="1002"/>
      <c r="D66" s="1002"/>
      <c r="E66" s="1002"/>
      <c r="F66" s="1002"/>
      <c r="G66" s="1002"/>
      <c r="H66" s="1002"/>
      <c r="I66" s="1002"/>
      <c r="J66" s="1003"/>
    </row>
    <row r="67" spans="1:13" ht="31.5">
      <c r="A67" s="127" t="s">
        <v>33</v>
      </c>
      <c r="B67" s="125" t="s">
        <v>770</v>
      </c>
      <c r="C67" s="127"/>
      <c r="D67" s="127">
        <v>4</v>
      </c>
      <c r="E67" s="127">
        <v>7000</v>
      </c>
      <c r="F67" s="127">
        <f>SUM(D67*E67)</f>
        <v>28000</v>
      </c>
      <c r="G67" s="127"/>
      <c r="H67" s="127">
        <v>28000</v>
      </c>
      <c r="I67" s="127"/>
      <c r="J67" s="127"/>
    </row>
    <row r="68" spans="1:13" ht="31.5">
      <c r="A68" s="127" t="s">
        <v>34</v>
      </c>
      <c r="B68" s="125" t="s">
        <v>771</v>
      </c>
      <c r="C68" s="127"/>
      <c r="D68" s="127">
        <v>4</v>
      </c>
      <c r="E68" s="127">
        <v>10000</v>
      </c>
      <c r="F68" s="127">
        <f>SUM(D68*E68)</f>
        <v>40000</v>
      </c>
      <c r="G68" s="127"/>
      <c r="H68" s="127">
        <v>40000</v>
      </c>
      <c r="I68" s="127"/>
      <c r="J68" s="127"/>
    </row>
    <row r="69" spans="1:13">
      <c r="A69" s="128"/>
      <c r="B69" s="130" t="s">
        <v>426</v>
      </c>
      <c r="C69" s="129"/>
      <c r="D69" s="129"/>
      <c r="E69" s="129"/>
      <c r="F69" s="129">
        <f>SUM(F67:F68)</f>
        <v>68000</v>
      </c>
      <c r="G69" s="129"/>
      <c r="H69" s="129">
        <f>SUM(H67:H68)</f>
        <v>68000</v>
      </c>
      <c r="I69" s="128"/>
      <c r="J69" s="128"/>
    </row>
    <row r="70" spans="1:13">
      <c r="A70" s="327"/>
      <c r="B70" s="327"/>
      <c r="C70" s="327"/>
      <c r="D70" s="327"/>
      <c r="E70" s="327"/>
      <c r="F70" s="327"/>
      <c r="G70" s="327"/>
      <c r="H70" s="327"/>
      <c r="I70" s="327"/>
      <c r="J70" s="327"/>
      <c r="K70" s="327"/>
      <c r="L70" s="327"/>
      <c r="M70" s="327"/>
    </row>
    <row r="71" spans="1:13">
      <c r="A71" s="327"/>
      <c r="B71" s="327"/>
      <c r="C71" s="327"/>
      <c r="D71" s="327"/>
      <c r="E71" s="327"/>
      <c r="F71" s="327"/>
      <c r="G71" s="327"/>
      <c r="H71" s="327"/>
      <c r="I71" s="327"/>
      <c r="J71" s="327"/>
      <c r="K71" s="327"/>
      <c r="L71" s="327"/>
      <c r="M71" s="327"/>
    </row>
    <row r="72" spans="1:13">
      <c r="A72" s="327"/>
      <c r="B72" s="327"/>
      <c r="C72" s="327"/>
      <c r="D72" s="327"/>
      <c r="E72" s="327"/>
      <c r="F72" s="327"/>
      <c r="G72" s="327"/>
      <c r="H72" s="327"/>
      <c r="I72" s="327"/>
      <c r="J72" s="327"/>
      <c r="K72" s="327"/>
      <c r="L72" s="327"/>
      <c r="M72" s="327"/>
    </row>
    <row r="73" spans="1:13">
      <c r="A73" s="327"/>
      <c r="B73" s="327"/>
      <c r="C73" s="327"/>
      <c r="D73" s="327"/>
      <c r="E73" s="327"/>
      <c r="F73" s="327"/>
      <c r="G73" s="327"/>
      <c r="H73" s="327"/>
      <c r="I73" s="327"/>
      <c r="J73" s="327"/>
      <c r="K73" s="327"/>
      <c r="L73" s="327"/>
      <c r="M73" s="327"/>
    </row>
  </sheetData>
  <mergeCells count="23">
    <mergeCell ref="A43:J43"/>
    <mergeCell ref="A33:J33"/>
    <mergeCell ref="A66:J66"/>
    <mergeCell ref="A23:J23"/>
    <mergeCell ref="A60:J60"/>
    <mergeCell ref="A2:B2"/>
    <mergeCell ref="C2:E2"/>
    <mergeCell ref="A3:B3"/>
    <mergeCell ref="C3:E3"/>
    <mergeCell ref="A4:B4"/>
    <mergeCell ref="C4:E4"/>
    <mergeCell ref="B22:E22"/>
    <mergeCell ref="A5:J5"/>
    <mergeCell ref="A6:J6"/>
    <mergeCell ref="A8:A9"/>
    <mergeCell ref="B8:B9"/>
    <mergeCell ref="C8:C9"/>
    <mergeCell ref="D8:D9"/>
    <mergeCell ref="E8:E9"/>
    <mergeCell ref="F8:F9"/>
    <mergeCell ref="G8:I8"/>
    <mergeCell ref="J8:J9"/>
    <mergeCell ref="A11:J11"/>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K13"/>
  <sheetViews>
    <sheetView workbookViewId="0">
      <selection activeCell="J20" sqref="J20"/>
    </sheetView>
  </sheetViews>
  <sheetFormatPr defaultColWidth="10.140625" defaultRowHeight="15.75"/>
  <cols>
    <col min="1" max="1" width="5" style="1" customWidth="1"/>
    <col min="2" max="2" width="40.7109375" style="1" customWidth="1"/>
    <col min="3" max="3" width="12.85546875" style="1" customWidth="1"/>
    <col min="4" max="4" width="11.28515625" style="1" customWidth="1"/>
    <col min="5" max="5" width="15" style="1" customWidth="1"/>
    <col min="6" max="6" width="10.85546875" style="1" customWidth="1"/>
    <col min="7" max="8" width="10.7109375" style="1" customWidth="1"/>
    <col min="9" max="9" width="7.7109375" style="1" customWidth="1"/>
    <col min="10" max="10" width="17.5703125" style="1" customWidth="1"/>
    <col min="11" max="16384" width="10.140625" style="1"/>
  </cols>
  <sheetData>
    <row r="1" spans="1:11">
      <c r="J1" s="212" t="s">
        <v>1298</v>
      </c>
      <c r="K1" s="2"/>
    </row>
    <row r="2" spans="1:11">
      <c r="A2" s="791" t="s">
        <v>18</v>
      </c>
      <c r="B2" s="791"/>
      <c r="C2" s="812" t="s">
        <v>136</v>
      </c>
      <c r="D2" s="812"/>
      <c r="E2" s="812"/>
      <c r="F2" s="213"/>
      <c r="G2" s="213"/>
      <c r="H2" s="213"/>
      <c r="I2" s="213"/>
      <c r="J2" s="213"/>
    </row>
    <row r="3" spans="1:11" ht="29.25" customHeight="1">
      <c r="A3" s="789" t="s">
        <v>20</v>
      </c>
      <c r="B3" s="790"/>
      <c r="C3" s="812" t="s">
        <v>137</v>
      </c>
      <c r="D3" s="812"/>
      <c r="E3" s="812"/>
      <c r="F3" s="213"/>
      <c r="G3" s="213"/>
      <c r="H3" s="213"/>
      <c r="I3" s="213"/>
      <c r="J3" s="209"/>
    </row>
    <row r="4" spans="1:11">
      <c r="A4" s="791" t="s">
        <v>21</v>
      </c>
      <c r="B4" s="791"/>
      <c r="C4" s="813" t="s">
        <v>128</v>
      </c>
      <c r="D4" s="813"/>
      <c r="E4" s="813"/>
      <c r="F4" s="213"/>
      <c r="G4" s="213"/>
      <c r="H4" s="213"/>
      <c r="I4" s="213"/>
      <c r="J4" s="213"/>
    </row>
    <row r="5" spans="1:11" ht="34.5" customHeight="1">
      <c r="A5" s="808" t="s">
        <v>238</v>
      </c>
      <c r="B5" s="808"/>
      <c r="C5" s="808"/>
      <c r="D5" s="808"/>
      <c r="E5" s="808"/>
      <c r="F5" s="808"/>
      <c r="G5" s="808"/>
      <c r="H5" s="808"/>
      <c r="I5" s="808"/>
      <c r="J5" s="808"/>
    </row>
    <row r="6" spans="1:11" ht="13.5" customHeight="1">
      <c r="A6" s="795" t="s">
        <v>23</v>
      </c>
      <c r="B6" s="795"/>
      <c r="C6" s="795"/>
      <c r="D6" s="795"/>
      <c r="E6" s="795"/>
      <c r="F6" s="795"/>
      <c r="G6" s="795"/>
      <c r="H6" s="795"/>
      <c r="I6" s="795"/>
      <c r="J6" s="795"/>
    </row>
    <row r="7" spans="1:11" ht="34.5" customHeight="1">
      <c r="A7" s="3"/>
      <c r="B7" s="3"/>
      <c r="C7" s="3"/>
      <c r="D7" s="3"/>
      <c r="E7" s="3"/>
      <c r="F7" s="3"/>
      <c r="G7" s="3"/>
      <c r="H7" s="3"/>
      <c r="I7" s="3"/>
      <c r="J7" s="4" t="s">
        <v>13</v>
      </c>
      <c r="K7" s="2"/>
    </row>
    <row r="8" spans="1:11" s="5" customFormat="1" ht="34.5" customHeight="1">
      <c r="A8" s="796" t="s">
        <v>24</v>
      </c>
      <c r="B8" s="796" t="s">
        <v>25</v>
      </c>
      <c r="C8" s="796" t="s">
        <v>26</v>
      </c>
      <c r="D8" s="796" t="s">
        <v>27</v>
      </c>
      <c r="E8" s="796" t="s">
        <v>28</v>
      </c>
      <c r="F8" s="796" t="s">
        <v>29</v>
      </c>
      <c r="G8" s="798" t="s">
        <v>30</v>
      </c>
      <c r="H8" s="799"/>
      <c r="I8" s="800"/>
      <c r="J8" s="796" t="s">
        <v>1415</v>
      </c>
    </row>
    <row r="9" spans="1:11" s="5" customFormat="1" ht="47.25" customHeight="1">
      <c r="A9" s="797"/>
      <c r="B9" s="797"/>
      <c r="C9" s="797"/>
      <c r="D9" s="797"/>
      <c r="E9" s="797"/>
      <c r="F9" s="797"/>
      <c r="G9" s="6">
        <v>2017</v>
      </c>
      <c r="H9" s="6">
        <v>2018</v>
      </c>
      <c r="I9" s="6">
        <v>2019</v>
      </c>
      <c r="J9" s="797"/>
    </row>
    <row r="10" spans="1:11" s="13" customFormat="1" ht="25.5" customHeight="1">
      <c r="A10" s="17">
        <v>1</v>
      </c>
      <c r="B10" s="25">
        <v>2</v>
      </c>
      <c r="C10" s="25">
        <v>3</v>
      </c>
      <c r="D10" s="17">
        <v>4</v>
      </c>
      <c r="E10" s="25">
        <v>5</v>
      </c>
      <c r="F10" s="151" t="s">
        <v>32</v>
      </c>
      <c r="G10" s="151">
        <v>7</v>
      </c>
      <c r="H10" s="151">
        <v>8</v>
      </c>
      <c r="I10" s="151">
        <v>9</v>
      </c>
      <c r="J10" s="25">
        <v>10</v>
      </c>
    </row>
    <row r="11" spans="1:11" ht="63">
      <c r="A11" s="124" t="s">
        <v>33</v>
      </c>
      <c r="B11" s="146" t="s">
        <v>138</v>
      </c>
      <c r="C11" s="238" t="s">
        <v>139</v>
      </c>
      <c r="D11" s="23">
        <v>14</v>
      </c>
      <c r="E11" s="239">
        <v>50000</v>
      </c>
      <c r="F11" s="240">
        <f>D11*E11</f>
        <v>700000</v>
      </c>
      <c r="G11" s="240">
        <v>400000</v>
      </c>
      <c r="H11" s="240">
        <v>300000</v>
      </c>
      <c r="I11" s="145">
        <v>0</v>
      </c>
      <c r="J11" s="237" t="s">
        <v>132</v>
      </c>
    </row>
    <row r="12" spans="1:11">
      <c r="A12" s="126"/>
      <c r="B12" s="793" t="s">
        <v>41</v>
      </c>
      <c r="C12" s="793"/>
      <c r="D12" s="793"/>
      <c r="E12" s="793"/>
      <c r="F12" s="7">
        <f>SUM(F2:F11)</f>
        <v>700000</v>
      </c>
      <c r="G12" s="7">
        <f>SUM(G11)</f>
        <v>400000</v>
      </c>
      <c r="H12" s="7">
        <f>SUM(H11)</f>
        <v>300000</v>
      </c>
      <c r="I12" s="7">
        <f>SUM(I11)</f>
        <v>0</v>
      </c>
      <c r="J12" s="126"/>
    </row>
    <row r="13" spans="1:11">
      <c r="A13" s="241"/>
      <c r="B13" s="33"/>
      <c r="C13" s="33"/>
      <c r="D13" s="33"/>
      <c r="E13" s="33"/>
      <c r="F13" s="34"/>
      <c r="G13" s="34"/>
      <c r="H13" s="34"/>
      <c r="I13" s="34"/>
      <c r="J13" s="241"/>
    </row>
  </sheetData>
  <mergeCells count="17">
    <mergeCell ref="B12:E12"/>
    <mergeCell ref="A5:J5"/>
    <mergeCell ref="A6:J6"/>
    <mergeCell ref="A8:A9"/>
    <mergeCell ref="B8:B9"/>
    <mergeCell ref="C8:C9"/>
    <mergeCell ref="D8:D9"/>
    <mergeCell ref="E8:E9"/>
    <mergeCell ref="F8:F9"/>
    <mergeCell ref="G8:I8"/>
    <mergeCell ref="J8:J9"/>
    <mergeCell ref="A2:B2"/>
    <mergeCell ref="C2:E2"/>
    <mergeCell ref="A3:B3"/>
    <mergeCell ref="C3:E3"/>
    <mergeCell ref="A4:B4"/>
    <mergeCell ref="C4:E4"/>
  </mergeCells>
  <pageMargins left="0.70866141732283472" right="0.70866141732283472" top="0.74803149606299213" bottom="0.74803149606299213" header="0.31496062992125984" footer="0.31496062992125984"/>
  <pageSetup paperSize="9" scale="91" orientation="landscape" r:id="rId1"/>
</worksheet>
</file>

<file path=xl/worksheets/sheet9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95.xml><?xml version="1.0" encoding="utf-8"?>
<worksheet xmlns="http://schemas.openxmlformats.org/spreadsheetml/2006/main" xmlns:r="http://schemas.openxmlformats.org/officeDocument/2006/relationships">
  <dimension ref="A1:K29"/>
  <sheetViews>
    <sheetView workbookViewId="0">
      <selection activeCell="I12" sqref="I12"/>
    </sheetView>
  </sheetViews>
  <sheetFormatPr defaultRowHeight="15"/>
  <cols>
    <col min="2" max="2" width="25.140625" customWidth="1"/>
    <col min="3" max="3" width="37.5703125" customWidth="1"/>
    <col min="4" max="4" width="15.140625" customWidth="1"/>
    <col min="5" max="5" width="15.85546875" customWidth="1"/>
    <col min="6" max="6" width="15.42578125" customWidth="1"/>
    <col min="7" max="7" width="16.28515625" customWidth="1"/>
    <col min="8" max="8" width="14.28515625" customWidth="1"/>
    <col min="9" max="9" width="12.42578125" customWidth="1"/>
    <col min="10" max="10" width="16.7109375" customWidth="1"/>
  </cols>
  <sheetData>
    <row r="1" spans="1:11" ht="15.75">
      <c r="A1" s="36"/>
      <c r="B1" s="36"/>
      <c r="C1" s="36"/>
      <c r="D1" s="36"/>
      <c r="E1" s="36"/>
      <c r="F1" s="36"/>
      <c r="G1" s="36"/>
      <c r="H1" s="36"/>
      <c r="I1" s="36"/>
      <c r="J1" s="212" t="s">
        <v>1332</v>
      </c>
      <c r="K1" s="37"/>
    </row>
    <row r="2" spans="1:11" ht="15.75">
      <c r="A2" s="1007" t="s">
        <v>18</v>
      </c>
      <c r="B2" s="1008"/>
      <c r="C2" s="1009" t="s">
        <v>634</v>
      </c>
      <c r="D2" s="1009"/>
      <c r="E2" s="1009"/>
      <c r="F2" s="38"/>
      <c r="G2" s="38"/>
      <c r="H2" s="38"/>
      <c r="I2" s="38"/>
      <c r="J2" s="38"/>
      <c r="K2" s="36"/>
    </row>
    <row r="3" spans="1:11" ht="15.75">
      <c r="A3" s="1007" t="s">
        <v>20</v>
      </c>
      <c r="B3" s="1010"/>
      <c r="C3" s="1009" t="s">
        <v>635</v>
      </c>
      <c r="D3" s="1009"/>
      <c r="E3" s="1009"/>
      <c r="F3" s="38"/>
      <c r="G3" s="38"/>
      <c r="H3" s="38"/>
      <c r="I3" s="38"/>
      <c r="J3" s="39"/>
      <c r="K3" s="36"/>
    </row>
    <row r="4" spans="1:11" ht="15.75">
      <c r="A4" s="1007" t="s">
        <v>21</v>
      </c>
      <c r="B4" s="1008"/>
      <c r="C4" s="1011" t="s">
        <v>12</v>
      </c>
      <c r="D4" s="1011"/>
      <c r="E4" s="1011"/>
      <c r="F4" s="38"/>
      <c r="G4" s="38"/>
      <c r="H4" s="38"/>
      <c r="I4" s="38"/>
      <c r="J4" s="38"/>
      <c r="K4" s="36"/>
    </row>
    <row r="5" spans="1:11" ht="15.75">
      <c r="A5" s="832" t="s">
        <v>636</v>
      </c>
      <c r="B5" s="832"/>
      <c r="C5" s="832"/>
      <c r="D5" s="832"/>
      <c r="E5" s="832"/>
      <c r="F5" s="832"/>
      <c r="G5" s="832"/>
      <c r="H5" s="832"/>
      <c r="I5" s="832"/>
      <c r="J5" s="832"/>
      <c r="K5" s="36"/>
    </row>
    <row r="6" spans="1:11" ht="15.75">
      <c r="A6" s="833" t="s">
        <v>23</v>
      </c>
      <c r="B6" s="833"/>
      <c r="C6" s="833"/>
      <c r="D6" s="833"/>
      <c r="E6" s="833"/>
      <c r="F6" s="833"/>
      <c r="G6" s="833"/>
      <c r="H6" s="833"/>
      <c r="I6" s="833"/>
      <c r="J6" s="833"/>
      <c r="K6" s="36"/>
    </row>
    <row r="7" spans="1:11" ht="15.75">
      <c r="A7" s="40"/>
      <c r="B7" s="40"/>
      <c r="C7" s="40"/>
      <c r="D7" s="40"/>
      <c r="E7" s="40"/>
      <c r="F7" s="40"/>
      <c r="G7" s="40"/>
      <c r="H7" s="40"/>
      <c r="I7" s="40"/>
      <c r="J7" s="41" t="s">
        <v>13</v>
      </c>
      <c r="K7" s="37"/>
    </row>
    <row r="8" spans="1:11" ht="15.75">
      <c r="A8" s="834" t="s">
        <v>24</v>
      </c>
      <c r="B8" s="834" t="s">
        <v>25</v>
      </c>
      <c r="C8" s="836" t="s">
        <v>26</v>
      </c>
      <c r="D8" s="836" t="s">
        <v>27</v>
      </c>
      <c r="E8" s="834" t="s">
        <v>28</v>
      </c>
      <c r="F8" s="834" t="s">
        <v>29</v>
      </c>
      <c r="G8" s="844" t="s">
        <v>30</v>
      </c>
      <c r="H8" s="845"/>
      <c r="I8" s="846"/>
      <c r="J8" s="834" t="s">
        <v>1325</v>
      </c>
      <c r="K8" s="42"/>
    </row>
    <row r="9" spans="1:11" ht="15.75">
      <c r="A9" s="835"/>
      <c r="B9" s="835"/>
      <c r="C9" s="837"/>
      <c r="D9" s="837"/>
      <c r="E9" s="835"/>
      <c r="F9" s="835"/>
      <c r="G9" s="43">
        <v>2017</v>
      </c>
      <c r="H9" s="43">
        <v>2018</v>
      </c>
      <c r="I9" s="43">
        <v>2019</v>
      </c>
      <c r="J9" s="835"/>
      <c r="K9" s="42"/>
    </row>
    <row r="10" spans="1:11">
      <c r="A10" s="44">
        <v>1</v>
      </c>
      <c r="B10" s="45">
        <v>2</v>
      </c>
      <c r="C10" s="45">
        <v>3</v>
      </c>
      <c r="D10" s="44">
        <v>4</v>
      </c>
      <c r="E10" s="45">
        <v>5</v>
      </c>
      <c r="F10" s="46" t="s">
        <v>32</v>
      </c>
      <c r="G10" s="46">
        <v>7</v>
      </c>
      <c r="H10" s="46">
        <v>8</v>
      </c>
      <c r="I10" s="46">
        <v>9</v>
      </c>
      <c r="J10" s="45">
        <v>10</v>
      </c>
      <c r="K10" s="47"/>
    </row>
    <row r="11" spans="1:11" ht="31.5">
      <c r="A11" s="50" t="s">
        <v>33</v>
      </c>
      <c r="B11" s="116" t="s">
        <v>637</v>
      </c>
      <c r="C11" s="51" t="s">
        <v>638</v>
      </c>
      <c r="D11" s="52">
        <v>90</v>
      </c>
      <c r="E11" s="52">
        <v>1.2</v>
      </c>
      <c r="F11" s="117">
        <v>108</v>
      </c>
      <c r="G11" s="117">
        <v>107.62</v>
      </c>
      <c r="H11" s="117"/>
      <c r="I11" s="117"/>
      <c r="J11" s="54"/>
      <c r="K11" s="36"/>
    </row>
    <row r="12" spans="1:11" ht="47.25">
      <c r="A12" s="50" t="s">
        <v>34</v>
      </c>
      <c r="B12" s="51"/>
      <c r="C12" s="51" t="s">
        <v>639</v>
      </c>
      <c r="D12" s="52">
        <v>20</v>
      </c>
      <c r="E12" s="52">
        <v>35.700000000000003</v>
      </c>
      <c r="F12" s="117">
        <v>714</v>
      </c>
      <c r="G12" s="117">
        <v>714</v>
      </c>
      <c r="H12" s="117"/>
      <c r="I12" s="117"/>
      <c r="J12" s="54"/>
      <c r="K12" s="36"/>
    </row>
    <row r="13" spans="1:11" ht="15.75">
      <c r="A13" s="50" t="s">
        <v>36</v>
      </c>
      <c r="B13" s="51"/>
      <c r="C13" s="51" t="s">
        <v>640</v>
      </c>
      <c r="D13" s="52">
        <v>40</v>
      </c>
      <c r="E13" s="52">
        <v>8.9</v>
      </c>
      <c r="F13" s="117">
        <v>356</v>
      </c>
      <c r="G13" s="117">
        <v>356</v>
      </c>
      <c r="H13" s="117"/>
      <c r="I13" s="117"/>
      <c r="J13" s="52"/>
      <c r="K13" s="36"/>
    </row>
    <row r="14" spans="1:11" ht="31.5">
      <c r="A14" s="50" t="s">
        <v>38</v>
      </c>
      <c r="B14" s="51"/>
      <c r="C14" s="51" t="s">
        <v>641</v>
      </c>
      <c r="D14" s="52">
        <v>2</v>
      </c>
      <c r="E14" s="52">
        <v>550</v>
      </c>
      <c r="F14" s="117">
        <v>1100</v>
      </c>
      <c r="G14" s="117">
        <v>550</v>
      </c>
      <c r="H14" s="117">
        <v>550</v>
      </c>
      <c r="I14" s="117"/>
      <c r="J14" s="52"/>
      <c r="K14" s="36"/>
    </row>
    <row r="15" spans="1:11" ht="15.75">
      <c r="A15" s="50" t="s">
        <v>40</v>
      </c>
      <c r="B15" s="116" t="s">
        <v>642</v>
      </c>
      <c r="C15" s="52" t="s">
        <v>643</v>
      </c>
      <c r="D15" s="52">
        <v>1</v>
      </c>
      <c r="E15" s="52">
        <v>1570</v>
      </c>
      <c r="F15" s="117">
        <v>1570</v>
      </c>
      <c r="G15" s="117">
        <v>1570</v>
      </c>
      <c r="H15" s="117"/>
      <c r="I15" s="117"/>
      <c r="J15" s="54"/>
      <c r="K15" s="36"/>
    </row>
    <row r="16" spans="1:11" ht="15.75">
      <c r="A16" s="50" t="s">
        <v>62</v>
      </c>
      <c r="B16" s="51"/>
      <c r="C16" s="51" t="s">
        <v>644</v>
      </c>
      <c r="D16" s="52">
        <v>1</v>
      </c>
      <c r="E16" s="52">
        <v>1840</v>
      </c>
      <c r="F16" s="117">
        <v>1840</v>
      </c>
      <c r="G16" s="117">
        <v>1840</v>
      </c>
      <c r="H16" s="117"/>
      <c r="I16" s="117"/>
      <c r="J16" s="52"/>
    </row>
    <row r="17" spans="1:10" ht="15.75">
      <c r="A17" s="50" t="s">
        <v>63</v>
      </c>
      <c r="B17" s="51"/>
      <c r="C17" s="51" t="s">
        <v>645</v>
      </c>
      <c r="D17" s="52">
        <v>15</v>
      </c>
      <c r="E17" s="52">
        <v>40</v>
      </c>
      <c r="F17" s="117">
        <v>600</v>
      </c>
      <c r="G17" s="117">
        <v>600</v>
      </c>
      <c r="H17" s="117"/>
      <c r="I17" s="117"/>
      <c r="J17" s="52"/>
    </row>
    <row r="18" spans="1:10" ht="15.75">
      <c r="A18" s="50" t="s">
        <v>64</v>
      </c>
      <c r="B18" s="51"/>
      <c r="C18" s="51" t="s">
        <v>646</v>
      </c>
      <c r="D18" s="52">
        <v>1</v>
      </c>
      <c r="E18" s="52">
        <v>1820</v>
      </c>
      <c r="F18" s="117">
        <v>1820</v>
      </c>
      <c r="G18" s="117"/>
      <c r="H18" s="117">
        <v>1820</v>
      </c>
      <c r="I18" s="117"/>
      <c r="J18" s="52"/>
    </row>
    <row r="19" spans="1:10" ht="47.25">
      <c r="A19" s="50" t="s">
        <v>298</v>
      </c>
      <c r="B19" s="116" t="s">
        <v>647</v>
      </c>
      <c r="C19" s="51" t="s">
        <v>648</v>
      </c>
      <c r="D19" s="52">
        <v>10</v>
      </c>
      <c r="E19" s="52">
        <v>76</v>
      </c>
      <c r="F19" s="117">
        <v>760</v>
      </c>
      <c r="G19" s="117"/>
      <c r="H19" s="117">
        <v>760</v>
      </c>
      <c r="I19" s="117"/>
      <c r="J19" s="52"/>
    </row>
    <row r="20" spans="1:10" ht="15.75">
      <c r="A20" s="50" t="s">
        <v>109</v>
      </c>
      <c r="B20" s="51"/>
      <c r="C20" s="51" t="s">
        <v>649</v>
      </c>
      <c r="D20" s="53">
        <v>2</v>
      </c>
      <c r="E20" s="53">
        <v>55</v>
      </c>
      <c r="F20" s="118">
        <f>D20*E20</f>
        <v>110</v>
      </c>
      <c r="G20" s="118"/>
      <c r="H20" s="118">
        <f>F20</f>
        <v>110</v>
      </c>
      <c r="I20" s="118"/>
      <c r="J20" s="52"/>
    </row>
    <row r="21" spans="1:10" ht="15.75">
      <c r="A21" s="50" t="s">
        <v>112</v>
      </c>
      <c r="B21" s="51"/>
      <c r="C21" s="51" t="s">
        <v>650</v>
      </c>
      <c r="D21" s="53">
        <v>5</v>
      </c>
      <c r="E21" s="53">
        <v>152.4</v>
      </c>
      <c r="F21" s="118">
        <v>762</v>
      </c>
      <c r="G21" s="118">
        <v>762</v>
      </c>
      <c r="H21" s="118"/>
      <c r="I21" s="118"/>
      <c r="J21" s="52"/>
    </row>
    <row r="22" spans="1:10" ht="47.25">
      <c r="A22" s="50"/>
      <c r="B22" s="116" t="s">
        <v>651</v>
      </c>
      <c r="C22" s="51" t="s">
        <v>652</v>
      </c>
      <c r="D22" s="119">
        <v>1</v>
      </c>
      <c r="E22" s="119">
        <v>5500</v>
      </c>
      <c r="F22" s="118">
        <v>5500</v>
      </c>
      <c r="G22" s="118">
        <v>3500</v>
      </c>
      <c r="H22" s="118">
        <v>2000</v>
      </c>
      <c r="I22" s="118"/>
      <c r="J22" s="52"/>
    </row>
    <row r="23" spans="1:10" ht="15.75">
      <c r="A23" s="50"/>
      <c r="B23" s="51"/>
      <c r="C23" s="51" t="s">
        <v>653</v>
      </c>
      <c r="D23" s="119">
        <v>1</v>
      </c>
      <c r="E23" s="119">
        <v>6220</v>
      </c>
      <c r="F23" s="118">
        <v>6220</v>
      </c>
      <c r="G23" s="118">
        <v>4700</v>
      </c>
      <c r="H23" s="118">
        <v>1520</v>
      </c>
      <c r="I23" s="118"/>
      <c r="J23" s="52"/>
    </row>
    <row r="24" spans="1:10" ht="15.75">
      <c r="A24" s="50" t="s">
        <v>112</v>
      </c>
      <c r="B24" s="51"/>
      <c r="C24" s="51" t="s">
        <v>654</v>
      </c>
      <c r="D24" s="52">
        <v>1</v>
      </c>
      <c r="E24" s="52">
        <v>1300</v>
      </c>
      <c r="F24" s="117">
        <v>1300</v>
      </c>
      <c r="G24" s="117">
        <v>1300</v>
      </c>
      <c r="H24" s="117"/>
      <c r="I24" s="117"/>
      <c r="J24" s="52"/>
    </row>
    <row r="25" spans="1:10" ht="15.75">
      <c r="A25" s="48"/>
      <c r="B25" s="831" t="s">
        <v>41</v>
      </c>
      <c r="C25" s="831"/>
      <c r="D25" s="831"/>
      <c r="E25" s="831"/>
      <c r="F25" s="49">
        <f>SUM(F11:F24)</f>
        <v>22760</v>
      </c>
      <c r="G25" s="49">
        <f>SUM(G11:G24)</f>
        <v>16000</v>
      </c>
      <c r="H25" s="49">
        <f>SUM(H11:H24)</f>
        <v>6760</v>
      </c>
      <c r="I25" s="49">
        <v>0</v>
      </c>
      <c r="J25" s="48"/>
    </row>
    <row r="29" spans="1:10">
      <c r="H29" s="30"/>
    </row>
  </sheetData>
  <mergeCells count="17">
    <mergeCell ref="A2:B2"/>
    <mergeCell ref="C2:E2"/>
    <mergeCell ref="A3:B3"/>
    <mergeCell ref="C3:E3"/>
    <mergeCell ref="A4:B4"/>
    <mergeCell ref="C4:E4"/>
    <mergeCell ref="B25:E25"/>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96.xml><?xml version="1.0" encoding="utf-8"?>
<worksheet xmlns="http://schemas.openxmlformats.org/spreadsheetml/2006/main" xmlns:r="http://schemas.openxmlformats.org/officeDocument/2006/relationships">
  <sheetPr>
    <pageSetUpPr fitToPage="1"/>
  </sheetPr>
  <dimension ref="A1:K40"/>
  <sheetViews>
    <sheetView topLeftCell="A13" workbookViewId="0">
      <selection activeCell="G12" sqref="G12"/>
    </sheetView>
  </sheetViews>
  <sheetFormatPr defaultRowHeight="15.75"/>
  <cols>
    <col min="1" max="1" width="8.28515625" style="1" bestFit="1" customWidth="1"/>
    <col min="2" max="2" width="38.140625" style="1" customWidth="1"/>
    <col min="3" max="3" width="20.85546875" style="1" bestFit="1" customWidth="1"/>
    <col min="4" max="4" width="14.7109375" style="1" bestFit="1" customWidth="1"/>
    <col min="5" max="5" width="28.28515625" style="1" bestFit="1" customWidth="1"/>
    <col min="6" max="6" width="20.85546875" style="1" bestFit="1" customWidth="1"/>
    <col min="7" max="7" width="5.5703125" style="1" bestFit="1" customWidth="1"/>
    <col min="8" max="9" width="9" style="1" bestFit="1" customWidth="1"/>
    <col min="10" max="10" width="15.5703125" style="1" customWidth="1"/>
    <col min="11" max="16384" width="9.140625" style="1"/>
  </cols>
  <sheetData>
    <row r="1" spans="1:11">
      <c r="J1" s="529" t="s">
        <v>1331</v>
      </c>
      <c r="K1" s="2"/>
    </row>
    <row r="3" spans="1:11">
      <c r="A3" s="791" t="s">
        <v>18</v>
      </c>
      <c r="B3" s="791"/>
      <c r="C3" s="812" t="s">
        <v>635</v>
      </c>
      <c r="D3" s="812"/>
      <c r="E3" s="812"/>
      <c r="F3" s="213"/>
      <c r="G3" s="213"/>
      <c r="H3" s="213"/>
      <c r="I3" s="213"/>
      <c r="J3" s="213"/>
    </row>
    <row r="4" spans="1:11">
      <c r="A4" s="789" t="s">
        <v>20</v>
      </c>
      <c r="B4" s="790"/>
      <c r="C4" s="812" t="s">
        <v>635</v>
      </c>
      <c r="D4" s="812"/>
      <c r="E4" s="812"/>
      <c r="F4" s="213"/>
      <c r="G4" s="213"/>
      <c r="H4" s="213"/>
      <c r="I4" s="213"/>
      <c r="J4" s="209"/>
    </row>
    <row r="5" spans="1:11">
      <c r="A5" s="791" t="s">
        <v>21</v>
      </c>
      <c r="B5" s="791"/>
      <c r="C5" s="813" t="s">
        <v>905</v>
      </c>
      <c r="D5" s="813"/>
      <c r="E5" s="813"/>
      <c r="F5" s="213"/>
      <c r="G5" s="213"/>
      <c r="H5" s="213"/>
      <c r="I5" s="213"/>
      <c r="J5" s="213"/>
    </row>
    <row r="6" spans="1:11">
      <c r="A6" s="794" t="s">
        <v>1619</v>
      </c>
      <c r="B6" s="794"/>
      <c r="C6" s="794"/>
      <c r="D6" s="794"/>
      <c r="E6" s="794"/>
      <c r="F6" s="794"/>
      <c r="G6" s="794"/>
      <c r="H6" s="794"/>
      <c r="I6" s="794"/>
      <c r="J6" s="794"/>
    </row>
    <row r="7" spans="1:11">
      <c r="A7" s="795" t="s">
        <v>23</v>
      </c>
      <c r="B7" s="795"/>
      <c r="C7" s="795"/>
      <c r="D7" s="795"/>
      <c r="E7" s="795"/>
      <c r="F7" s="795"/>
      <c r="G7" s="795"/>
      <c r="H7" s="795"/>
      <c r="I7" s="795"/>
      <c r="J7" s="795"/>
    </row>
    <row r="8" spans="1:11">
      <c r="A8" s="630"/>
      <c r="B8" s="630"/>
      <c r="C8" s="630"/>
      <c r="D8" s="630"/>
      <c r="E8" s="630"/>
      <c r="F8" s="630"/>
      <c r="G8" s="630"/>
      <c r="H8" s="630"/>
      <c r="I8" s="630"/>
      <c r="J8" s="657" t="s">
        <v>13</v>
      </c>
    </row>
    <row r="9" spans="1:11">
      <c r="A9" s="796" t="s">
        <v>24</v>
      </c>
      <c r="B9" s="796" t="s">
        <v>25</v>
      </c>
      <c r="C9" s="796" t="s">
        <v>26</v>
      </c>
      <c r="D9" s="810" t="s">
        <v>27</v>
      </c>
      <c r="E9" s="796" t="s">
        <v>28</v>
      </c>
      <c r="F9" s="796" t="s">
        <v>29</v>
      </c>
      <c r="G9" s="798" t="s">
        <v>30</v>
      </c>
      <c r="H9" s="799"/>
      <c r="I9" s="800"/>
      <c r="J9" s="796" t="s">
        <v>1325</v>
      </c>
    </row>
    <row r="10" spans="1:11">
      <c r="A10" s="797"/>
      <c r="B10" s="797"/>
      <c r="C10" s="797"/>
      <c r="D10" s="811"/>
      <c r="E10" s="797"/>
      <c r="F10" s="797"/>
      <c r="G10" s="573">
        <v>2017</v>
      </c>
      <c r="H10" s="573">
        <v>2018</v>
      </c>
      <c r="I10" s="573">
        <v>2019</v>
      </c>
      <c r="J10" s="797"/>
    </row>
    <row r="11" spans="1:11">
      <c r="A11" s="17">
        <v>1</v>
      </c>
      <c r="B11" s="25">
        <v>2</v>
      </c>
      <c r="C11" s="25">
        <v>3</v>
      </c>
      <c r="D11" s="17">
        <v>4</v>
      </c>
      <c r="E11" s="25">
        <v>5</v>
      </c>
      <c r="F11" s="151" t="s">
        <v>32</v>
      </c>
      <c r="G11" s="151">
        <v>7</v>
      </c>
      <c r="H11" s="151">
        <v>8</v>
      </c>
      <c r="I11" s="151">
        <v>9</v>
      </c>
      <c r="J11" s="25">
        <v>10</v>
      </c>
    </row>
    <row r="12" spans="1:11" ht="31.5">
      <c r="A12" s="20">
        <v>1</v>
      </c>
      <c r="B12" s="24" t="s">
        <v>1620</v>
      </c>
      <c r="C12" s="25"/>
      <c r="D12" s="17"/>
      <c r="E12" s="25"/>
      <c r="F12" s="151"/>
      <c r="G12" s="151"/>
      <c r="H12" s="584">
        <f>SUM(H13:H18)</f>
        <v>6455</v>
      </c>
      <c r="I12" s="584">
        <f>SUM(I13:I18)</f>
        <v>9187</v>
      </c>
      <c r="J12" s="25"/>
    </row>
    <row r="13" spans="1:11">
      <c r="A13" s="251" t="s">
        <v>45</v>
      </c>
      <c r="B13" s="57" t="s">
        <v>1621</v>
      </c>
      <c r="C13" s="583" t="s">
        <v>658</v>
      </c>
      <c r="D13" s="583">
        <v>1</v>
      </c>
      <c r="E13" s="15">
        <f t="shared" ref="E13:E18" si="0">H13+I13</f>
        <v>2713</v>
      </c>
      <c r="F13" s="15">
        <f t="shared" ref="F13:F18" si="1">D13*E13</f>
        <v>2713</v>
      </c>
      <c r="G13" s="585"/>
      <c r="H13" s="586">
        <v>1200</v>
      </c>
      <c r="I13" s="586">
        <v>1513</v>
      </c>
      <c r="J13" s="210"/>
    </row>
    <row r="14" spans="1:11">
      <c r="A14" s="251" t="s">
        <v>49</v>
      </c>
      <c r="B14" s="57" t="s">
        <v>1622</v>
      </c>
      <c r="C14" s="583" t="s">
        <v>1623</v>
      </c>
      <c r="D14" s="583">
        <v>1</v>
      </c>
      <c r="E14" s="15">
        <f t="shared" si="0"/>
        <v>757</v>
      </c>
      <c r="F14" s="15">
        <f t="shared" si="1"/>
        <v>757</v>
      </c>
      <c r="G14" s="585"/>
      <c r="H14" s="586">
        <v>300</v>
      </c>
      <c r="I14" s="586">
        <v>457</v>
      </c>
      <c r="J14" s="210"/>
    </row>
    <row r="15" spans="1:11">
      <c r="A15" s="251" t="s">
        <v>241</v>
      </c>
      <c r="B15" s="57" t="s">
        <v>1624</v>
      </c>
      <c r="C15" s="583" t="s">
        <v>658</v>
      </c>
      <c r="D15" s="583">
        <v>1</v>
      </c>
      <c r="E15" s="15">
        <f t="shared" si="0"/>
        <v>1205</v>
      </c>
      <c r="F15" s="15">
        <f t="shared" si="1"/>
        <v>1205</v>
      </c>
      <c r="G15" s="585"/>
      <c r="H15" s="586">
        <v>600</v>
      </c>
      <c r="I15" s="586">
        <v>605</v>
      </c>
      <c r="J15" s="210"/>
    </row>
    <row r="16" spans="1:11">
      <c r="A16" s="251" t="s">
        <v>242</v>
      </c>
      <c r="B16" s="57" t="s">
        <v>1625</v>
      </c>
      <c r="C16" s="583" t="s">
        <v>1623</v>
      </c>
      <c r="D16" s="583">
        <v>1</v>
      </c>
      <c r="E16" s="15">
        <f t="shared" si="0"/>
        <v>1815</v>
      </c>
      <c r="F16" s="15">
        <f t="shared" si="1"/>
        <v>1815</v>
      </c>
      <c r="G16" s="585"/>
      <c r="H16" s="586">
        <v>605</v>
      </c>
      <c r="I16" s="586">
        <v>1210</v>
      </c>
      <c r="J16" s="210"/>
    </row>
    <row r="17" spans="1:10">
      <c r="A17" s="251" t="s">
        <v>243</v>
      </c>
      <c r="B17" s="57" t="s">
        <v>1626</v>
      </c>
      <c r="C17" s="583" t="s">
        <v>658</v>
      </c>
      <c r="D17" s="583">
        <v>1</v>
      </c>
      <c r="E17" s="15">
        <f t="shared" si="0"/>
        <v>602</v>
      </c>
      <c r="F17" s="15">
        <f t="shared" si="1"/>
        <v>602</v>
      </c>
      <c r="G17" s="585"/>
      <c r="H17" s="586">
        <v>300</v>
      </c>
      <c r="I17" s="586">
        <v>302</v>
      </c>
      <c r="J17" s="210"/>
    </row>
    <row r="18" spans="1:10">
      <c r="A18" s="251" t="s">
        <v>1522</v>
      </c>
      <c r="B18" s="57" t="s">
        <v>1627</v>
      </c>
      <c r="C18" s="583" t="s">
        <v>1623</v>
      </c>
      <c r="D18" s="583">
        <v>1</v>
      </c>
      <c r="E18" s="15">
        <f t="shared" si="0"/>
        <v>8550</v>
      </c>
      <c r="F18" s="15">
        <f t="shared" si="1"/>
        <v>8550</v>
      </c>
      <c r="G18" s="585"/>
      <c r="H18" s="586">
        <v>3450</v>
      </c>
      <c r="I18" s="586">
        <v>5100</v>
      </c>
      <c r="J18" s="210"/>
    </row>
    <row r="19" spans="1:10" ht="47.25">
      <c r="A19" s="587" t="s">
        <v>34</v>
      </c>
      <c r="B19" s="139" t="s">
        <v>1628</v>
      </c>
      <c r="C19" s="583"/>
      <c r="D19" s="583"/>
      <c r="E19" s="15"/>
      <c r="F19" s="588"/>
      <c r="G19" s="585"/>
      <c r="H19" s="589">
        <f>SUM(H20:H23)</f>
        <v>2012</v>
      </c>
      <c r="I19" s="589">
        <f>SUM(I20:I23)</f>
        <v>2905</v>
      </c>
      <c r="J19" s="127"/>
    </row>
    <row r="20" spans="1:10">
      <c r="A20" s="251" t="s">
        <v>51</v>
      </c>
      <c r="B20" s="57" t="s">
        <v>1629</v>
      </c>
      <c r="C20" s="583" t="s">
        <v>1630</v>
      </c>
      <c r="D20" s="583">
        <v>70</v>
      </c>
      <c r="E20" s="15">
        <v>21.5</v>
      </c>
      <c r="F20" s="590">
        <f>D20*E20</f>
        <v>1505</v>
      </c>
      <c r="G20" s="585"/>
      <c r="H20" s="586">
        <v>545</v>
      </c>
      <c r="I20" s="586">
        <v>960</v>
      </c>
      <c r="J20" s="127"/>
    </row>
    <row r="21" spans="1:10">
      <c r="A21" s="251" t="s">
        <v>53</v>
      </c>
      <c r="B21" s="57" t="s">
        <v>1631</v>
      </c>
      <c r="C21" s="583" t="s">
        <v>1630</v>
      </c>
      <c r="D21" s="583">
        <v>60</v>
      </c>
      <c r="E21" s="15">
        <v>8.5</v>
      </c>
      <c r="F21" s="15">
        <f>D21*E21</f>
        <v>510</v>
      </c>
      <c r="G21" s="585"/>
      <c r="H21" s="586">
        <v>85</v>
      </c>
      <c r="I21" s="586">
        <v>425</v>
      </c>
      <c r="J21" s="127"/>
    </row>
    <row r="22" spans="1:10">
      <c r="A22" s="251" t="s">
        <v>142</v>
      </c>
      <c r="B22" s="57" t="s">
        <v>1632</v>
      </c>
      <c r="C22" s="583"/>
      <c r="D22" s="583"/>
      <c r="E22" s="15">
        <f>844+138</f>
        <v>982</v>
      </c>
      <c r="F22" s="15">
        <v>982</v>
      </c>
      <c r="G22" s="585"/>
      <c r="H22" s="586">
        <f>E22/2-69</f>
        <v>422</v>
      </c>
      <c r="I22" s="586">
        <f>422+138</f>
        <v>560</v>
      </c>
      <c r="J22" s="127"/>
    </row>
    <row r="23" spans="1:10">
      <c r="A23" s="251" t="s">
        <v>144</v>
      </c>
      <c r="B23" s="57" t="s">
        <v>1633</v>
      </c>
      <c r="C23" s="583" t="s">
        <v>1080</v>
      </c>
      <c r="D23" s="583">
        <v>60</v>
      </c>
      <c r="E23" s="15">
        <v>32</v>
      </c>
      <c r="F23" s="15">
        <f>D23*E23</f>
        <v>1920</v>
      </c>
      <c r="G23" s="585"/>
      <c r="H23" s="586">
        <v>960</v>
      </c>
      <c r="I23" s="586">
        <v>960</v>
      </c>
      <c r="J23" s="127"/>
    </row>
    <row r="24" spans="1:10">
      <c r="A24" s="587" t="s">
        <v>283</v>
      </c>
      <c r="B24" s="139" t="s">
        <v>163</v>
      </c>
      <c r="C24" s="583"/>
      <c r="D24" s="583"/>
      <c r="E24" s="15"/>
      <c r="F24" s="15"/>
      <c r="G24" s="585"/>
      <c r="H24" s="589">
        <f>SUM(H25:H30)</f>
        <v>4934</v>
      </c>
      <c r="I24" s="589">
        <f>SUM(I25:I31)</f>
        <v>8016</v>
      </c>
      <c r="J24" s="127"/>
    </row>
    <row r="25" spans="1:10">
      <c r="A25" s="251" t="s">
        <v>57</v>
      </c>
      <c r="B25" s="57" t="s">
        <v>1634</v>
      </c>
      <c r="C25" s="583" t="s">
        <v>1623</v>
      </c>
      <c r="D25" s="583">
        <v>2</v>
      </c>
      <c r="E25" s="15">
        <v>3025</v>
      </c>
      <c r="F25" s="15">
        <f t="shared" ref="F25:F31" si="2">D25*E25</f>
        <v>6050</v>
      </c>
      <c r="G25" s="585"/>
      <c r="H25" s="586">
        <v>2420</v>
      </c>
      <c r="I25" s="586">
        <v>3630</v>
      </c>
      <c r="J25" s="127"/>
    </row>
    <row r="26" spans="1:10">
      <c r="A26" s="251" t="s">
        <v>58</v>
      </c>
      <c r="B26" s="57" t="s">
        <v>1635</v>
      </c>
      <c r="C26" s="583" t="s">
        <v>1623</v>
      </c>
      <c r="D26" s="583">
        <v>2</v>
      </c>
      <c r="E26" s="15">
        <v>1270</v>
      </c>
      <c r="F26" s="15">
        <f t="shared" si="2"/>
        <v>2540</v>
      </c>
      <c r="G26" s="585"/>
      <c r="H26" s="586">
        <v>725</v>
      </c>
      <c r="I26" s="586">
        <f>1500*1.21</f>
        <v>1815</v>
      </c>
      <c r="J26" s="210"/>
    </row>
    <row r="27" spans="1:10">
      <c r="A27" s="251" t="s">
        <v>59</v>
      </c>
      <c r="B27" s="57" t="s">
        <v>1636</v>
      </c>
      <c r="C27" s="583" t="s">
        <v>1630</v>
      </c>
      <c r="D27" s="583">
        <v>6</v>
      </c>
      <c r="E27" s="15">
        <v>121</v>
      </c>
      <c r="F27" s="590">
        <f t="shared" si="2"/>
        <v>726</v>
      </c>
      <c r="G27" s="585"/>
      <c r="H27" s="586">
        <v>363</v>
      </c>
      <c r="I27" s="586">
        <v>363</v>
      </c>
      <c r="J27" s="210"/>
    </row>
    <row r="28" spans="1:10">
      <c r="A28" s="251" t="s">
        <v>564</v>
      </c>
      <c r="B28" s="57" t="s">
        <v>1637</v>
      </c>
      <c r="C28" s="583" t="s">
        <v>1623</v>
      </c>
      <c r="D28" s="583">
        <v>2</v>
      </c>
      <c r="E28" s="15">
        <f>H28+I28</f>
        <v>2057</v>
      </c>
      <c r="F28" s="15">
        <f t="shared" si="2"/>
        <v>4114</v>
      </c>
      <c r="G28" s="585"/>
      <c r="H28" s="586">
        <f>700*1.21</f>
        <v>847</v>
      </c>
      <c r="I28" s="586">
        <f>1000*1.21</f>
        <v>1210</v>
      </c>
      <c r="J28" s="210"/>
    </row>
    <row r="29" spans="1:10" ht="31.5">
      <c r="A29" s="251" t="s">
        <v>566</v>
      </c>
      <c r="B29" s="57" t="s">
        <v>1638</v>
      </c>
      <c r="C29" s="583" t="s">
        <v>1623</v>
      </c>
      <c r="D29" s="583">
        <v>2</v>
      </c>
      <c r="E29" s="15">
        <v>244</v>
      </c>
      <c r="F29" s="15">
        <f t="shared" si="2"/>
        <v>488</v>
      </c>
      <c r="G29" s="585"/>
      <c r="H29" s="586">
        <v>216</v>
      </c>
      <c r="I29" s="586">
        <v>272</v>
      </c>
      <c r="J29" s="210"/>
    </row>
    <row r="30" spans="1:10">
      <c r="A30" s="251" t="s">
        <v>568</v>
      </c>
      <c r="B30" s="57" t="s">
        <v>1639</v>
      </c>
      <c r="C30" s="583" t="s">
        <v>1623</v>
      </c>
      <c r="D30" s="583">
        <v>2</v>
      </c>
      <c r="E30" s="15">
        <v>363</v>
      </c>
      <c r="F30" s="15">
        <f t="shared" si="2"/>
        <v>726</v>
      </c>
      <c r="G30" s="585"/>
      <c r="H30" s="586">
        <v>363</v>
      </c>
      <c r="I30" s="586">
        <v>363</v>
      </c>
      <c r="J30" s="210"/>
    </row>
    <row r="31" spans="1:10">
      <c r="A31" s="251" t="s">
        <v>570</v>
      </c>
      <c r="B31" s="57" t="s">
        <v>1640</v>
      </c>
      <c r="C31" s="583" t="s">
        <v>1623</v>
      </c>
      <c r="D31" s="583">
        <v>1</v>
      </c>
      <c r="E31" s="15">
        <v>363</v>
      </c>
      <c r="F31" s="15">
        <f t="shared" si="2"/>
        <v>363</v>
      </c>
      <c r="G31" s="585"/>
      <c r="H31" s="586"/>
      <c r="I31" s="586">
        <f>F31</f>
        <v>363</v>
      </c>
      <c r="J31" s="210"/>
    </row>
    <row r="32" spans="1:10">
      <c r="A32" s="587" t="s">
        <v>286</v>
      </c>
      <c r="B32" s="139" t="s">
        <v>559</v>
      </c>
      <c r="C32" s="583"/>
      <c r="D32" s="583"/>
      <c r="E32" s="15"/>
      <c r="F32" s="15"/>
      <c r="G32" s="585"/>
      <c r="H32" s="589">
        <f>SUM(H33:H36)</f>
        <v>2441</v>
      </c>
      <c r="I32" s="589">
        <f>SUM(I33:I37)</f>
        <v>5232</v>
      </c>
      <c r="J32" s="127"/>
    </row>
    <row r="33" spans="1:10" ht="31.5">
      <c r="A33" s="251" t="s">
        <v>575</v>
      </c>
      <c r="B33" s="57" t="s">
        <v>1641</v>
      </c>
      <c r="C33" s="583" t="s">
        <v>1623</v>
      </c>
      <c r="D33" s="583">
        <v>1</v>
      </c>
      <c r="E33" s="15">
        <f>H33+I33</f>
        <v>1808</v>
      </c>
      <c r="F33" s="15">
        <f t="shared" ref="F33:F39" si="3">D33*E33</f>
        <v>1808</v>
      </c>
      <c r="G33" s="585"/>
      <c r="H33" s="586">
        <v>750</v>
      </c>
      <c r="I33" s="394">
        <v>1058</v>
      </c>
      <c r="J33" s="127"/>
    </row>
    <row r="34" spans="1:10">
      <c r="A34" s="251" t="s">
        <v>577</v>
      </c>
      <c r="B34" s="57" t="s">
        <v>1642</v>
      </c>
      <c r="C34" s="583" t="s">
        <v>1623</v>
      </c>
      <c r="D34" s="583">
        <v>1</v>
      </c>
      <c r="E34" s="15">
        <f>H34+I34</f>
        <v>602</v>
      </c>
      <c r="F34" s="15">
        <f t="shared" si="3"/>
        <v>602</v>
      </c>
      <c r="G34" s="585"/>
      <c r="H34" s="586">
        <v>360</v>
      </c>
      <c r="I34" s="394">
        <f>200*1.21</f>
        <v>242</v>
      </c>
      <c r="J34" s="127"/>
    </row>
    <row r="35" spans="1:10">
      <c r="A35" s="251" t="s">
        <v>579</v>
      </c>
      <c r="B35" s="362" t="s">
        <v>1643</v>
      </c>
      <c r="C35" s="583" t="s">
        <v>1623</v>
      </c>
      <c r="D35" s="583">
        <v>1</v>
      </c>
      <c r="E35" s="15">
        <f>H35+I35</f>
        <v>3388</v>
      </c>
      <c r="F35" s="15">
        <f t="shared" si="3"/>
        <v>3388</v>
      </c>
      <c r="G35" s="585"/>
      <c r="H35" s="586">
        <v>968</v>
      </c>
      <c r="I35" s="586">
        <v>2420</v>
      </c>
      <c r="J35" s="127"/>
    </row>
    <row r="36" spans="1:10">
      <c r="A36" s="251" t="s">
        <v>581</v>
      </c>
      <c r="B36" s="57" t="s">
        <v>1644</v>
      </c>
      <c r="C36" s="583" t="s">
        <v>1623</v>
      </c>
      <c r="D36" s="583">
        <v>1</v>
      </c>
      <c r="E36" s="15">
        <f>H36+I36</f>
        <v>1089</v>
      </c>
      <c r="F36" s="15">
        <f t="shared" si="3"/>
        <v>1089</v>
      </c>
      <c r="G36" s="585"/>
      <c r="H36" s="586">
        <f>300*1.21</f>
        <v>363</v>
      </c>
      <c r="I36" s="586">
        <f>600*1.21</f>
        <v>726</v>
      </c>
      <c r="J36" s="127"/>
    </row>
    <row r="37" spans="1:10" ht="31.5">
      <c r="A37" s="251" t="s">
        <v>583</v>
      </c>
      <c r="B37" s="57" t="s">
        <v>1645</v>
      </c>
      <c r="C37" s="583" t="s">
        <v>1623</v>
      </c>
      <c r="D37" s="583">
        <v>1</v>
      </c>
      <c r="E37" s="15">
        <v>786</v>
      </c>
      <c r="F37" s="15">
        <f t="shared" si="3"/>
        <v>786</v>
      </c>
      <c r="G37" s="585"/>
      <c r="H37" s="586"/>
      <c r="I37" s="586">
        <v>786</v>
      </c>
      <c r="J37" s="127"/>
    </row>
    <row r="38" spans="1:10" ht="31.5">
      <c r="A38" s="587" t="s">
        <v>39</v>
      </c>
      <c r="B38" s="591" t="s">
        <v>1646</v>
      </c>
      <c r="C38" s="26" t="s">
        <v>1623</v>
      </c>
      <c r="D38" s="26">
        <v>1</v>
      </c>
      <c r="E38" s="592">
        <v>8000</v>
      </c>
      <c r="F38" s="592">
        <f t="shared" si="3"/>
        <v>8000</v>
      </c>
      <c r="G38" s="593"/>
      <c r="H38" s="589">
        <v>4058</v>
      </c>
      <c r="I38" s="589">
        <v>4560</v>
      </c>
      <c r="J38" s="594"/>
    </row>
    <row r="39" spans="1:10">
      <c r="A39" s="587" t="s">
        <v>40</v>
      </c>
      <c r="B39" s="139" t="s">
        <v>1647</v>
      </c>
      <c r="C39" s="583" t="s">
        <v>1623</v>
      </c>
      <c r="D39" s="583">
        <v>1</v>
      </c>
      <c r="E39" s="15">
        <v>550</v>
      </c>
      <c r="F39" s="15">
        <f t="shared" si="3"/>
        <v>550</v>
      </c>
      <c r="G39" s="585"/>
      <c r="H39" s="589">
        <v>100</v>
      </c>
      <c r="I39" s="589">
        <v>100</v>
      </c>
      <c r="J39" s="127"/>
    </row>
    <row r="40" spans="1:10">
      <c r="A40" s="126"/>
      <c r="B40" s="793" t="s">
        <v>41</v>
      </c>
      <c r="C40" s="793"/>
      <c r="D40" s="793"/>
      <c r="E40" s="793"/>
      <c r="F40" s="595">
        <f>SUM(F13:F39)</f>
        <v>51789</v>
      </c>
      <c r="G40" s="171">
        <f>SUM(G13:G39)</f>
        <v>0</v>
      </c>
      <c r="H40" s="171">
        <f>H12+H19+H24+H38+H32+H39</f>
        <v>20000</v>
      </c>
      <c r="I40" s="171">
        <f>I12+I19+I24+I38+I32+I39</f>
        <v>30000</v>
      </c>
      <c r="J40" s="126"/>
    </row>
  </sheetData>
  <mergeCells count="17">
    <mergeCell ref="A3:B3"/>
    <mergeCell ref="C3:E3"/>
    <mergeCell ref="A4:B4"/>
    <mergeCell ref="C4:E4"/>
    <mergeCell ref="A5:B5"/>
    <mergeCell ref="C5:E5"/>
    <mergeCell ref="B40:E40"/>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68" orientation="landscape" r:id="rId1"/>
</worksheet>
</file>

<file path=xl/worksheets/sheet97.xml><?xml version="1.0" encoding="utf-8"?>
<worksheet xmlns="http://schemas.openxmlformats.org/spreadsheetml/2006/main" xmlns:r="http://schemas.openxmlformats.org/officeDocument/2006/relationships">
  <sheetPr>
    <pageSetUpPr fitToPage="1"/>
  </sheetPr>
  <dimension ref="A1:K15"/>
  <sheetViews>
    <sheetView workbookViewId="0">
      <selection activeCell="F26" sqref="F26"/>
    </sheetView>
  </sheetViews>
  <sheetFormatPr defaultRowHeight="15.75"/>
  <cols>
    <col min="1" max="1" width="8.28515625" style="1" bestFit="1" customWidth="1"/>
    <col min="2" max="2" width="48.85546875" style="1" bestFit="1" customWidth="1"/>
    <col min="3" max="3" width="13" style="1" customWidth="1"/>
    <col min="4" max="4" width="8.85546875" style="1" customWidth="1"/>
    <col min="5" max="5" width="15.85546875" style="1" customWidth="1"/>
    <col min="6" max="6" width="20.85546875" style="1" bestFit="1" customWidth="1"/>
    <col min="7" max="7" width="11.5703125" style="1" bestFit="1" customWidth="1"/>
    <col min="8" max="9" width="5.5703125" style="1" bestFit="1" customWidth="1"/>
    <col min="10" max="10" width="44.7109375" style="1" customWidth="1"/>
    <col min="11" max="16384" width="9.140625" style="1"/>
  </cols>
  <sheetData>
    <row r="1" spans="1:11">
      <c r="J1" s="529" t="s">
        <v>1330</v>
      </c>
      <c r="K1" s="2"/>
    </row>
    <row r="2" spans="1:11">
      <c r="A2" s="791" t="s">
        <v>18</v>
      </c>
      <c r="B2" s="791"/>
      <c r="C2" s="812" t="s">
        <v>1648</v>
      </c>
      <c r="D2" s="812"/>
      <c r="E2" s="812"/>
      <c r="F2" s="213"/>
      <c r="G2" s="213"/>
      <c r="H2" s="213"/>
      <c r="I2" s="213"/>
      <c r="J2" s="213"/>
    </row>
    <row r="3" spans="1:11">
      <c r="A3" s="789" t="s">
        <v>20</v>
      </c>
      <c r="B3" s="790"/>
      <c r="C3" s="812" t="s">
        <v>635</v>
      </c>
      <c r="D3" s="812"/>
      <c r="E3" s="812"/>
      <c r="F3" s="213"/>
      <c r="G3" s="213"/>
      <c r="H3" s="213"/>
      <c r="I3" s="213"/>
      <c r="J3" s="209"/>
    </row>
    <row r="4" spans="1:11">
      <c r="A4" s="791" t="s">
        <v>21</v>
      </c>
      <c r="B4" s="791"/>
      <c r="C4" s="813" t="s">
        <v>12</v>
      </c>
      <c r="D4" s="813"/>
      <c r="E4" s="813"/>
      <c r="F4" s="213"/>
      <c r="G4" s="213"/>
      <c r="H4" s="213"/>
      <c r="I4" s="213"/>
      <c r="J4" s="213"/>
    </row>
    <row r="5" spans="1:11">
      <c r="A5" s="794" t="s">
        <v>1649</v>
      </c>
      <c r="B5" s="794"/>
      <c r="C5" s="794"/>
      <c r="D5" s="794"/>
      <c r="E5" s="794"/>
      <c r="F5" s="794"/>
      <c r="G5" s="794"/>
      <c r="H5" s="794"/>
      <c r="I5" s="794"/>
      <c r="J5" s="794"/>
    </row>
    <row r="6" spans="1:11">
      <c r="A6" s="1012" t="s">
        <v>1650</v>
      </c>
      <c r="B6" s="1013"/>
      <c r="C6" s="1013"/>
      <c r="D6" s="1013"/>
      <c r="E6" s="1013"/>
      <c r="F6" s="1013"/>
      <c r="G6" s="1013"/>
      <c r="H6" s="1013"/>
      <c r="I6" s="1013"/>
      <c r="J6" s="1013"/>
    </row>
    <row r="7" spans="1:11">
      <c r="A7" s="795" t="s">
        <v>23</v>
      </c>
      <c r="B7" s="795"/>
      <c r="C7" s="795"/>
      <c r="D7" s="795"/>
      <c r="E7" s="795"/>
      <c r="F7" s="795"/>
      <c r="G7" s="795"/>
      <c r="H7" s="795"/>
      <c r="I7" s="795"/>
      <c r="J7" s="795"/>
    </row>
    <row r="8" spans="1:11">
      <c r="A8" s="630"/>
      <c r="B8" s="630"/>
      <c r="C8" s="630"/>
      <c r="D8" s="630"/>
      <c r="E8" s="630"/>
      <c r="F8" s="630"/>
      <c r="G8" s="630"/>
      <c r="H8" s="630"/>
      <c r="I8" s="630"/>
      <c r="J8" s="657" t="s">
        <v>13</v>
      </c>
    </row>
    <row r="9" spans="1:11">
      <c r="A9" s="796" t="s">
        <v>24</v>
      </c>
      <c r="B9" s="796" t="s">
        <v>25</v>
      </c>
      <c r="C9" s="796" t="s">
        <v>26</v>
      </c>
      <c r="D9" s="810" t="s">
        <v>27</v>
      </c>
      <c r="E9" s="796" t="s">
        <v>28</v>
      </c>
      <c r="F9" s="796" t="s">
        <v>29</v>
      </c>
      <c r="G9" s="798" t="s">
        <v>30</v>
      </c>
      <c r="H9" s="799"/>
      <c r="I9" s="800"/>
      <c r="J9" s="796" t="s">
        <v>1325</v>
      </c>
    </row>
    <row r="10" spans="1:11">
      <c r="A10" s="797"/>
      <c r="B10" s="797"/>
      <c r="C10" s="797"/>
      <c r="D10" s="811"/>
      <c r="E10" s="797"/>
      <c r="F10" s="797"/>
      <c r="G10" s="573">
        <v>2107</v>
      </c>
      <c r="H10" s="573">
        <v>2018</v>
      </c>
      <c r="I10" s="573">
        <v>2019</v>
      </c>
      <c r="J10" s="797"/>
    </row>
    <row r="11" spans="1:11">
      <c r="A11" s="17">
        <v>1</v>
      </c>
      <c r="B11" s="25">
        <v>2</v>
      </c>
      <c r="C11" s="25">
        <v>3</v>
      </c>
      <c r="D11" s="17">
        <v>4</v>
      </c>
      <c r="E11" s="25">
        <v>5</v>
      </c>
      <c r="F11" s="151" t="s">
        <v>32</v>
      </c>
      <c r="G11" s="151">
        <v>7</v>
      </c>
      <c r="H11" s="151">
        <v>8</v>
      </c>
      <c r="I11" s="151">
        <v>9</v>
      </c>
      <c r="J11" s="25">
        <v>10</v>
      </c>
    </row>
    <row r="12" spans="1:11">
      <c r="A12" s="124" t="s">
        <v>33</v>
      </c>
      <c r="B12" s="120" t="s">
        <v>1651</v>
      </c>
      <c r="C12" s="127" t="s">
        <v>1623</v>
      </c>
      <c r="D12" s="127">
        <v>1</v>
      </c>
      <c r="E12" s="127">
        <v>2300</v>
      </c>
      <c r="F12" s="121">
        <v>2300</v>
      </c>
      <c r="G12" s="121">
        <v>2300</v>
      </c>
      <c r="H12" s="197"/>
      <c r="I12" s="197"/>
      <c r="J12" s="210"/>
    </row>
    <row r="13" spans="1:11">
      <c r="A13" s="124" t="s">
        <v>34</v>
      </c>
      <c r="B13" s="120" t="s">
        <v>1652</v>
      </c>
      <c r="C13" s="127" t="s">
        <v>1623</v>
      </c>
      <c r="D13" s="127">
        <v>1</v>
      </c>
      <c r="E13" s="127">
        <v>5000</v>
      </c>
      <c r="F13" s="121">
        <v>5000</v>
      </c>
      <c r="G13" s="121">
        <v>5000</v>
      </c>
      <c r="H13" s="197"/>
      <c r="I13" s="197"/>
      <c r="J13" s="210"/>
    </row>
    <row r="14" spans="1:11">
      <c r="A14" s="124" t="s">
        <v>36</v>
      </c>
      <c r="B14" s="125" t="s">
        <v>1653</v>
      </c>
      <c r="C14" s="127" t="s">
        <v>1623</v>
      </c>
      <c r="D14" s="127">
        <v>1</v>
      </c>
      <c r="E14" s="127"/>
      <c r="F14" s="596">
        <v>2700</v>
      </c>
      <c r="G14" s="596">
        <v>2700</v>
      </c>
      <c r="H14" s="197"/>
      <c r="I14" s="197"/>
      <c r="J14" s="127"/>
    </row>
    <row r="15" spans="1:11">
      <c r="A15" s="126"/>
      <c r="B15" s="793" t="s">
        <v>41</v>
      </c>
      <c r="C15" s="793"/>
      <c r="D15" s="793"/>
      <c r="E15" s="793"/>
      <c r="F15" s="207">
        <f>SUM(F12:F14)</f>
        <v>10000</v>
      </c>
      <c r="G15" s="207">
        <f>SUM(G12:G14)</f>
        <v>10000</v>
      </c>
      <c r="H15" s="171">
        <f>SUM(H12:H14)</f>
        <v>0</v>
      </c>
      <c r="I15" s="171">
        <f>SUM(I12:I14)</f>
        <v>0</v>
      </c>
      <c r="J15" s="126"/>
    </row>
  </sheetData>
  <mergeCells count="18">
    <mergeCell ref="A2:B2"/>
    <mergeCell ref="C2:E2"/>
    <mergeCell ref="A3:B3"/>
    <mergeCell ref="C3:E3"/>
    <mergeCell ref="A4:B4"/>
    <mergeCell ref="C4:E4"/>
    <mergeCell ref="B15:E15"/>
    <mergeCell ref="A5:J5"/>
    <mergeCell ref="A6:J6"/>
    <mergeCell ref="A7:J7"/>
    <mergeCell ref="A9:A10"/>
    <mergeCell ref="B9:B10"/>
    <mergeCell ref="C9:C10"/>
    <mergeCell ref="D9:D10"/>
    <mergeCell ref="E9:E10"/>
    <mergeCell ref="F9:F10"/>
    <mergeCell ref="G9:I9"/>
    <mergeCell ref="J9:J10"/>
  </mergeCells>
  <pageMargins left="0.70866141732283472" right="0.70866141732283472" top="0.74803149606299213" bottom="0.74803149606299213" header="0.31496062992125984" footer="0.31496062992125984"/>
  <pageSetup paperSize="9" scale="71" orientation="landscape" r:id="rId1"/>
</worksheet>
</file>

<file path=xl/worksheets/sheet98.xml><?xml version="1.0" encoding="utf-8"?>
<worksheet xmlns="http://schemas.openxmlformats.org/spreadsheetml/2006/main" xmlns:r="http://schemas.openxmlformats.org/officeDocument/2006/relationships">
  <dimension ref="A1:K38"/>
  <sheetViews>
    <sheetView workbookViewId="0">
      <selection activeCell="N13" sqref="N13"/>
    </sheetView>
  </sheetViews>
  <sheetFormatPr defaultColWidth="10.140625" defaultRowHeight="15.75"/>
  <cols>
    <col min="1" max="1" width="5" style="1" customWidth="1"/>
    <col min="2" max="2" width="21.5703125" style="1" customWidth="1"/>
    <col min="3" max="3" width="12.7109375" style="1" customWidth="1"/>
    <col min="4" max="4" width="17.28515625" style="1" customWidth="1"/>
    <col min="5" max="5" width="15" style="1" customWidth="1"/>
    <col min="6" max="6" width="21.7109375" style="1" customWidth="1"/>
    <col min="7" max="9" width="11.28515625" style="1" customWidth="1"/>
    <col min="10" max="10" width="24.28515625" style="1" customWidth="1"/>
    <col min="11" max="16384" width="10.140625" style="1"/>
  </cols>
  <sheetData>
    <row r="1" spans="1:11">
      <c r="J1" s="212" t="s">
        <v>1329</v>
      </c>
      <c r="K1" s="2"/>
    </row>
    <row r="2" spans="1:11">
      <c r="A2" s="791" t="s">
        <v>18</v>
      </c>
      <c r="B2" s="791"/>
      <c r="C2" s="812" t="s">
        <v>655</v>
      </c>
      <c r="D2" s="812"/>
      <c r="E2" s="812"/>
      <c r="F2" s="213"/>
      <c r="G2" s="213"/>
      <c r="H2" s="213"/>
      <c r="I2" s="213"/>
      <c r="J2" s="213"/>
    </row>
    <row r="3" spans="1:11">
      <c r="A3" s="789" t="s">
        <v>20</v>
      </c>
      <c r="B3" s="790"/>
      <c r="C3" s="812" t="s">
        <v>655</v>
      </c>
      <c r="D3" s="812"/>
      <c r="E3" s="812"/>
      <c r="F3" s="213"/>
      <c r="G3" s="213"/>
      <c r="H3" s="213"/>
      <c r="I3" s="213"/>
      <c r="J3" s="209"/>
    </row>
    <row r="4" spans="1:11">
      <c r="A4" s="791" t="s">
        <v>21</v>
      </c>
      <c r="B4" s="791"/>
      <c r="C4" s="813" t="s">
        <v>656</v>
      </c>
      <c r="D4" s="813"/>
      <c r="E4" s="813"/>
      <c r="F4" s="213"/>
      <c r="G4" s="213"/>
      <c r="H4" s="213"/>
      <c r="I4" s="213"/>
      <c r="J4" s="213"/>
    </row>
    <row r="5" spans="1:11">
      <c r="A5" s="808" t="s">
        <v>657</v>
      </c>
      <c r="B5" s="808"/>
      <c r="C5" s="808"/>
      <c r="D5" s="808"/>
      <c r="E5" s="808"/>
      <c r="F5" s="808"/>
      <c r="G5" s="808"/>
      <c r="H5" s="808"/>
      <c r="I5" s="808"/>
      <c r="J5" s="808"/>
    </row>
    <row r="6" spans="1:11">
      <c r="A6" s="795" t="s">
        <v>23</v>
      </c>
      <c r="B6" s="795"/>
      <c r="C6" s="795"/>
      <c r="D6" s="795"/>
      <c r="E6" s="795"/>
      <c r="F6" s="795"/>
      <c r="G6" s="795"/>
      <c r="H6" s="795"/>
      <c r="I6" s="795"/>
      <c r="J6" s="795"/>
    </row>
    <row r="7" spans="1:11">
      <c r="A7" s="3"/>
      <c r="B7" s="3"/>
      <c r="C7" s="3"/>
      <c r="D7" s="3"/>
      <c r="E7" s="3"/>
      <c r="F7" s="3"/>
      <c r="G7" s="3"/>
      <c r="H7" s="3"/>
      <c r="I7" s="3"/>
      <c r="J7" s="4" t="s">
        <v>13</v>
      </c>
      <c r="K7" s="2"/>
    </row>
    <row r="8" spans="1:11" s="5" customFormat="1">
      <c r="A8" s="796" t="s">
        <v>24</v>
      </c>
      <c r="B8" s="796" t="s">
        <v>25</v>
      </c>
      <c r="C8" s="796" t="s">
        <v>26</v>
      </c>
      <c r="D8" s="810" t="s">
        <v>27</v>
      </c>
      <c r="E8" s="796" t="s">
        <v>28</v>
      </c>
      <c r="F8" s="796" t="s">
        <v>29</v>
      </c>
      <c r="G8" s="798" t="s">
        <v>30</v>
      </c>
      <c r="H8" s="799"/>
      <c r="I8" s="800"/>
      <c r="J8" s="796" t="s">
        <v>31</v>
      </c>
    </row>
    <row r="9" spans="1:11" s="5" customFormat="1">
      <c r="A9" s="797"/>
      <c r="B9" s="797"/>
      <c r="C9" s="797"/>
      <c r="D9" s="811"/>
      <c r="E9" s="797"/>
      <c r="F9" s="797"/>
      <c r="G9" s="6">
        <v>2017</v>
      </c>
      <c r="H9" s="6">
        <v>2018</v>
      </c>
      <c r="I9" s="6">
        <v>2019</v>
      </c>
      <c r="J9" s="797"/>
    </row>
    <row r="10" spans="1:11" s="13" customFormat="1">
      <c r="A10" s="17">
        <v>1</v>
      </c>
      <c r="B10" s="25">
        <v>2</v>
      </c>
      <c r="C10" s="25">
        <v>3</v>
      </c>
      <c r="D10" s="17">
        <v>4</v>
      </c>
      <c r="E10" s="25">
        <v>5</v>
      </c>
      <c r="F10" s="151" t="s">
        <v>32</v>
      </c>
      <c r="G10" s="151">
        <v>7</v>
      </c>
      <c r="H10" s="151">
        <v>8</v>
      </c>
      <c r="I10" s="151">
        <v>9</v>
      </c>
      <c r="J10" s="25">
        <v>10</v>
      </c>
    </row>
    <row r="11" spans="1:11">
      <c r="A11" s="124" t="s">
        <v>33</v>
      </c>
      <c r="B11" s="125" t="s">
        <v>484</v>
      </c>
      <c r="C11" s="22" t="s">
        <v>658</v>
      </c>
      <c r="D11" s="22">
        <v>1</v>
      </c>
      <c r="E11" s="22">
        <v>6000</v>
      </c>
      <c r="F11" s="227">
        <f>D11*E11</f>
        <v>6000</v>
      </c>
      <c r="G11" s="145"/>
      <c r="H11" s="145">
        <v>4500</v>
      </c>
      <c r="I11" s="145">
        <v>1500</v>
      </c>
      <c r="J11" s="210"/>
    </row>
    <row r="12" spans="1:11">
      <c r="A12" s="124" t="s">
        <v>34</v>
      </c>
      <c r="B12" s="125" t="s">
        <v>659</v>
      </c>
      <c r="C12" s="22" t="s">
        <v>658</v>
      </c>
      <c r="D12" s="22">
        <v>1</v>
      </c>
      <c r="E12" s="22">
        <v>3500</v>
      </c>
      <c r="F12" s="227">
        <f t="shared" ref="F12:F37" si="0">D12*E12</f>
        <v>3500</v>
      </c>
      <c r="G12" s="145"/>
      <c r="H12" s="145">
        <v>2500</v>
      </c>
      <c r="I12" s="145">
        <v>1000</v>
      </c>
      <c r="J12" s="210"/>
    </row>
    <row r="13" spans="1:11">
      <c r="A13" s="124" t="s">
        <v>36</v>
      </c>
      <c r="B13" s="125" t="s">
        <v>660</v>
      </c>
      <c r="C13" s="22" t="s">
        <v>96</v>
      </c>
      <c r="D13" s="22">
        <v>10</v>
      </c>
      <c r="E13" s="22">
        <v>150</v>
      </c>
      <c r="F13" s="227">
        <f t="shared" si="0"/>
        <v>1500</v>
      </c>
      <c r="G13" s="145"/>
      <c r="H13" s="145">
        <v>1500</v>
      </c>
      <c r="I13" s="145"/>
      <c r="J13" s="127"/>
    </row>
    <row r="14" spans="1:11">
      <c r="A14" s="124" t="s">
        <v>38</v>
      </c>
      <c r="B14" s="125" t="s">
        <v>661</v>
      </c>
      <c r="C14" s="22" t="s">
        <v>96</v>
      </c>
      <c r="D14" s="22">
        <v>4</v>
      </c>
      <c r="E14" s="22">
        <v>150</v>
      </c>
      <c r="F14" s="227">
        <f t="shared" si="0"/>
        <v>600</v>
      </c>
      <c r="G14" s="145"/>
      <c r="H14" s="145">
        <v>600</v>
      </c>
      <c r="I14" s="145"/>
      <c r="J14" s="127"/>
    </row>
    <row r="15" spans="1:11">
      <c r="A15" s="124" t="s">
        <v>39</v>
      </c>
      <c r="B15" s="125" t="s">
        <v>662</v>
      </c>
      <c r="C15" s="22" t="s">
        <v>96</v>
      </c>
      <c r="D15" s="22">
        <v>10</v>
      </c>
      <c r="E15" s="22">
        <v>120</v>
      </c>
      <c r="F15" s="227">
        <f t="shared" si="0"/>
        <v>1200</v>
      </c>
      <c r="G15" s="145"/>
      <c r="H15" s="145">
        <v>1200</v>
      </c>
      <c r="I15" s="145"/>
      <c r="J15" s="210"/>
    </row>
    <row r="16" spans="1:11">
      <c r="A16" s="124" t="s">
        <v>40</v>
      </c>
      <c r="B16" s="125" t="s">
        <v>663</v>
      </c>
      <c r="C16" s="22" t="s">
        <v>96</v>
      </c>
      <c r="D16" s="22">
        <v>4</v>
      </c>
      <c r="E16" s="22">
        <v>120</v>
      </c>
      <c r="F16" s="227">
        <f t="shared" si="0"/>
        <v>480</v>
      </c>
      <c r="G16" s="145"/>
      <c r="H16" s="145">
        <v>480</v>
      </c>
      <c r="I16" s="145"/>
      <c r="J16" s="210"/>
    </row>
    <row r="17" spans="1:10">
      <c r="A17" s="124" t="s">
        <v>62</v>
      </c>
      <c r="B17" s="125" t="s">
        <v>664</v>
      </c>
      <c r="C17" s="22" t="s">
        <v>658</v>
      </c>
      <c r="D17" s="22">
        <v>1</v>
      </c>
      <c r="E17" s="22">
        <v>1500</v>
      </c>
      <c r="F17" s="227">
        <f t="shared" si="0"/>
        <v>1500</v>
      </c>
      <c r="G17" s="145"/>
      <c r="H17" s="145">
        <v>1500</v>
      </c>
      <c r="J17" s="127"/>
    </row>
    <row r="18" spans="1:10">
      <c r="A18" s="124" t="s">
        <v>63</v>
      </c>
      <c r="B18" s="125" t="s">
        <v>665</v>
      </c>
      <c r="C18" s="22" t="s">
        <v>658</v>
      </c>
      <c r="D18" s="22">
        <v>1</v>
      </c>
      <c r="E18" s="22">
        <v>2000</v>
      </c>
      <c r="F18" s="227">
        <f t="shared" si="0"/>
        <v>2000</v>
      </c>
      <c r="G18" s="145"/>
      <c r="H18" s="145"/>
      <c r="I18" s="145">
        <v>2000</v>
      </c>
      <c r="J18" s="127"/>
    </row>
    <row r="19" spans="1:10">
      <c r="A19" s="124" t="s">
        <v>64</v>
      </c>
      <c r="B19" s="125" t="s">
        <v>666</v>
      </c>
      <c r="C19" s="22" t="s">
        <v>658</v>
      </c>
      <c r="D19" s="22">
        <v>1</v>
      </c>
      <c r="E19" s="22">
        <v>500</v>
      </c>
      <c r="F19" s="227">
        <f t="shared" si="0"/>
        <v>500</v>
      </c>
      <c r="G19" s="145"/>
      <c r="H19" s="145">
        <v>500</v>
      </c>
      <c r="I19" s="145"/>
      <c r="J19" s="127"/>
    </row>
    <row r="20" spans="1:10">
      <c r="A20" s="124" t="s">
        <v>107</v>
      </c>
      <c r="B20" s="125" t="s">
        <v>667</v>
      </c>
      <c r="C20" s="22" t="s">
        <v>658</v>
      </c>
      <c r="D20" s="22">
        <v>1</v>
      </c>
      <c r="E20" s="22">
        <v>600</v>
      </c>
      <c r="F20" s="227">
        <f t="shared" si="0"/>
        <v>600</v>
      </c>
      <c r="G20" s="145"/>
      <c r="H20" s="145">
        <v>600</v>
      </c>
      <c r="I20" s="145"/>
      <c r="J20" s="127"/>
    </row>
    <row r="21" spans="1:10">
      <c r="A21" s="124" t="s">
        <v>109</v>
      </c>
      <c r="B21" s="125" t="s">
        <v>668</v>
      </c>
      <c r="C21" s="22" t="s">
        <v>96</v>
      </c>
      <c r="D21" s="22">
        <v>14</v>
      </c>
      <c r="E21" s="22">
        <v>150</v>
      </c>
      <c r="F21" s="227">
        <f t="shared" si="0"/>
        <v>2100</v>
      </c>
      <c r="G21" s="145"/>
      <c r="H21" s="145">
        <v>2100</v>
      </c>
      <c r="I21" s="145"/>
      <c r="J21" s="127"/>
    </row>
    <row r="22" spans="1:10" ht="31.5">
      <c r="A22" s="124" t="s">
        <v>112</v>
      </c>
      <c r="B22" s="125" t="s">
        <v>669</v>
      </c>
      <c r="C22" s="22" t="s">
        <v>96</v>
      </c>
      <c r="D22" s="22">
        <v>10</v>
      </c>
      <c r="E22" s="22">
        <v>55</v>
      </c>
      <c r="F22" s="227">
        <f t="shared" si="0"/>
        <v>550</v>
      </c>
      <c r="G22" s="145"/>
      <c r="H22" s="145">
        <v>550</v>
      </c>
      <c r="I22" s="145"/>
      <c r="J22" s="127"/>
    </row>
    <row r="23" spans="1:10" ht="31.5">
      <c r="A23" s="124" t="s">
        <v>114</v>
      </c>
      <c r="B23" s="125" t="s">
        <v>670</v>
      </c>
      <c r="C23" s="22" t="s">
        <v>96</v>
      </c>
      <c r="D23" s="22">
        <v>4</v>
      </c>
      <c r="E23" s="22">
        <v>50</v>
      </c>
      <c r="F23" s="227">
        <f t="shared" si="0"/>
        <v>200</v>
      </c>
      <c r="G23" s="145"/>
      <c r="H23" s="145">
        <v>200</v>
      </c>
      <c r="I23" s="145"/>
      <c r="J23" s="127"/>
    </row>
    <row r="24" spans="1:10">
      <c r="A24" s="124" t="s">
        <v>116</v>
      </c>
      <c r="B24" s="125" t="s">
        <v>671</v>
      </c>
      <c r="C24" s="22" t="s">
        <v>218</v>
      </c>
      <c r="D24" s="22">
        <v>4</v>
      </c>
      <c r="E24" s="22">
        <v>450</v>
      </c>
      <c r="F24" s="227">
        <f t="shared" si="0"/>
        <v>1800</v>
      </c>
      <c r="G24" s="145"/>
      <c r="H24" s="145">
        <v>1800</v>
      </c>
      <c r="I24" s="145"/>
      <c r="J24" s="127"/>
    </row>
    <row r="25" spans="1:10">
      <c r="A25" s="124" t="s">
        <v>118</v>
      </c>
      <c r="B25" s="125" t="s">
        <v>672</v>
      </c>
      <c r="C25" s="22" t="s">
        <v>96</v>
      </c>
      <c r="D25" s="22">
        <v>19</v>
      </c>
      <c r="E25" s="22">
        <v>52</v>
      </c>
      <c r="F25" s="227">
        <f t="shared" si="0"/>
        <v>988</v>
      </c>
      <c r="G25" s="145"/>
      <c r="H25" s="145">
        <v>788</v>
      </c>
      <c r="I25" s="145">
        <v>200</v>
      </c>
      <c r="J25" s="127"/>
    </row>
    <row r="26" spans="1:10">
      <c r="A26" s="124" t="s">
        <v>120</v>
      </c>
      <c r="B26" s="125" t="s">
        <v>673</v>
      </c>
      <c r="C26" s="22" t="s">
        <v>96</v>
      </c>
      <c r="D26" s="22">
        <v>5</v>
      </c>
      <c r="E26" s="22">
        <v>52</v>
      </c>
      <c r="F26" s="227">
        <f t="shared" si="0"/>
        <v>260</v>
      </c>
      <c r="G26" s="145"/>
      <c r="H26" s="145"/>
      <c r="I26" s="145">
        <v>260</v>
      </c>
      <c r="J26" s="127"/>
    </row>
    <row r="27" spans="1:10">
      <c r="A27" s="124" t="s">
        <v>122</v>
      </c>
      <c r="B27" s="125" t="s">
        <v>674</v>
      </c>
      <c r="C27" s="22" t="s">
        <v>675</v>
      </c>
      <c r="D27" s="22">
        <v>26</v>
      </c>
      <c r="E27" s="22">
        <v>60</v>
      </c>
      <c r="F27" s="227">
        <f t="shared" si="0"/>
        <v>1560</v>
      </c>
      <c r="G27" s="145"/>
      <c r="H27" s="145"/>
      <c r="I27" s="145">
        <v>1560</v>
      </c>
      <c r="J27" s="127"/>
    </row>
    <row r="28" spans="1:10">
      <c r="A28" s="124" t="s">
        <v>124</v>
      </c>
      <c r="B28" s="125" t="s">
        <v>676</v>
      </c>
      <c r="C28" s="22" t="s">
        <v>658</v>
      </c>
      <c r="D28" s="22">
        <v>1</v>
      </c>
      <c r="E28" s="22">
        <v>1500</v>
      </c>
      <c r="F28" s="227">
        <f t="shared" si="0"/>
        <v>1500</v>
      </c>
      <c r="G28" s="145"/>
      <c r="H28" s="145">
        <v>1500</v>
      </c>
      <c r="J28" s="127"/>
    </row>
    <row r="29" spans="1:10">
      <c r="A29" s="124" t="s">
        <v>527</v>
      </c>
      <c r="B29" s="125" t="s">
        <v>677</v>
      </c>
      <c r="C29" s="22" t="s">
        <v>658</v>
      </c>
      <c r="D29" s="22">
        <v>1</v>
      </c>
      <c r="E29" s="22">
        <v>1500</v>
      </c>
      <c r="F29" s="227">
        <f t="shared" si="0"/>
        <v>1500</v>
      </c>
      <c r="G29" s="145"/>
      <c r="H29" s="145"/>
      <c r="I29" s="145">
        <v>1500</v>
      </c>
      <c r="J29" s="127"/>
    </row>
    <row r="30" spans="1:10">
      <c r="A30" s="124" t="s">
        <v>600</v>
      </c>
      <c r="B30" s="125" t="s">
        <v>678</v>
      </c>
      <c r="C30" s="22" t="s">
        <v>658</v>
      </c>
      <c r="D30" s="22">
        <v>1</v>
      </c>
      <c r="E30" s="22">
        <v>1500</v>
      </c>
      <c r="F30" s="227">
        <f t="shared" si="0"/>
        <v>1500</v>
      </c>
      <c r="G30" s="145"/>
      <c r="H30" s="145"/>
      <c r="I30" s="145">
        <v>1500</v>
      </c>
      <c r="J30" s="127"/>
    </row>
    <row r="31" spans="1:10">
      <c r="A31" s="124" t="s">
        <v>602</v>
      </c>
      <c r="B31" s="125" t="s">
        <v>679</v>
      </c>
      <c r="C31" s="22" t="s">
        <v>658</v>
      </c>
      <c r="D31" s="22">
        <v>1</v>
      </c>
      <c r="E31" s="22">
        <v>1200</v>
      </c>
      <c r="F31" s="227">
        <f t="shared" si="0"/>
        <v>1200</v>
      </c>
      <c r="G31" s="145"/>
      <c r="H31" s="145">
        <v>1200</v>
      </c>
      <c r="I31" s="145"/>
      <c r="J31" s="127"/>
    </row>
    <row r="32" spans="1:10">
      <c r="A32" s="124" t="s">
        <v>605</v>
      </c>
      <c r="B32" s="125" t="s">
        <v>680</v>
      </c>
      <c r="C32" s="22" t="s">
        <v>658</v>
      </c>
      <c r="D32" s="22">
        <v>1</v>
      </c>
      <c r="E32" s="22">
        <v>500</v>
      </c>
      <c r="F32" s="227">
        <f t="shared" si="0"/>
        <v>500</v>
      </c>
      <c r="G32" s="145"/>
      <c r="H32" s="145">
        <v>500</v>
      </c>
      <c r="I32" s="145"/>
      <c r="J32" s="127"/>
    </row>
    <row r="33" spans="1:10">
      <c r="A33" s="124" t="s">
        <v>607</v>
      </c>
      <c r="B33" s="125" t="s">
        <v>681</v>
      </c>
      <c r="C33" s="22" t="s">
        <v>96</v>
      </c>
      <c r="D33" s="22">
        <v>10</v>
      </c>
      <c r="E33" s="22">
        <v>40</v>
      </c>
      <c r="F33" s="227">
        <f t="shared" si="0"/>
        <v>400</v>
      </c>
      <c r="G33" s="145"/>
      <c r="H33" s="145">
        <v>320</v>
      </c>
      <c r="I33" s="145">
        <v>80</v>
      </c>
      <c r="J33" s="127"/>
    </row>
    <row r="34" spans="1:10">
      <c r="A34" s="124" t="s">
        <v>609</v>
      </c>
      <c r="B34" s="125" t="s">
        <v>81</v>
      </c>
      <c r="C34" s="22" t="s">
        <v>682</v>
      </c>
      <c r="D34" s="22">
        <v>662</v>
      </c>
      <c r="E34" s="22">
        <v>1</v>
      </c>
      <c r="F34" s="227">
        <f t="shared" si="0"/>
        <v>662</v>
      </c>
      <c r="G34" s="145"/>
      <c r="H34" s="145">
        <v>562</v>
      </c>
      <c r="I34" s="145">
        <v>100</v>
      </c>
      <c r="J34" s="127"/>
    </row>
    <row r="35" spans="1:10">
      <c r="A35" s="124" t="s">
        <v>611</v>
      </c>
      <c r="B35" s="125" t="s">
        <v>683</v>
      </c>
      <c r="C35" s="22" t="s">
        <v>96</v>
      </c>
      <c r="D35" s="22">
        <v>2</v>
      </c>
      <c r="E35" s="22">
        <v>450</v>
      </c>
      <c r="F35" s="227">
        <f t="shared" si="0"/>
        <v>900</v>
      </c>
      <c r="G35" s="145"/>
      <c r="H35" s="145">
        <v>900</v>
      </c>
      <c r="I35" s="145"/>
      <c r="J35" s="127"/>
    </row>
    <row r="36" spans="1:10">
      <c r="A36" s="124" t="s">
        <v>613</v>
      </c>
      <c r="B36" s="125" t="s">
        <v>684</v>
      </c>
      <c r="C36" s="22" t="s">
        <v>658</v>
      </c>
      <c r="D36" s="22">
        <v>1</v>
      </c>
      <c r="E36" s="22">
        <v>300</v>
      </c>
      <c r="F36" s="227">
        <f t="shared" si="0"/>
        <v>300</v>
      </c>
      <c r="G36" s="145"/>
      <c r="H36" s="145"/>
      <c r="I36" s="145">
        <v>300</v>
      </c>
      <c r="J36" s="127"/>
    </row>
    <row r="37" spans="1:10">
      <c r="A37" s="124" t="s">
        <v>615</v>
      </c>
      <c r="B37" s="125" t="s">
        <v>685</v>
      </c>
      <c r="C37" s="22" t="s">
        <v>658</v>
      </c>
      <c r="D37" s="22">
        <v>2</v>
      </c>
      <c r="E37" s="22">
        <v>600</v>
      </c>
      <c r="F37" s="227">
        <f t="shared" si="0"/>
        <v>1200</v>
      </c>
      <c r="G37" s="145"/>
      <c r="H37" s="145">
        <v>1200</v>
      </c>
      <c r="I37" s="145"/>
      <c r="J37" s="127"/>
    </row>
    <row r="38" spans="1:10">
      <c r="A38" s="126"/>
      <c r="B38" s="793" t="s">
        <v>41</v>
      </c>
      <c r="C38" s="793"/>
      <c r="D38" s="793"/>
      <c r="E38" s="793"/>
      <c r="F38" s="7">
        <f>SUM(F11:F37)</f>
        <v>35000</v>
      </c>
      <c r="G38" s="7">
        <f>SUM(G11:G37)</f>
        <v>0</v>
      </c>
      <c r="H38" s="7">
        <f>SUM(H11:H37)</f>
        <v>25000</v>
      </c>
      <c r="I38" s="7">
        <f>SUM(I11:I37)</f>
        <v>10000</v>
      </c>
      <c r="J38" s="126"/>
    </row>
  </sheetData>
  <mergeCells count="17">
    <mergeCell ref="A2:B2"/>
    <mergeCell ref="C2:E2"/>
    <mergeCell ref="A3:B3"/>
    <mergeCell ref="C3:E3"/>
    <mergeCell ref="A4:B4"/>
    <mergeCell ref="C4:E4"/>
    <mergeCell ref="B38:E38"/>
    <mergeCell ref="A5:J5"/>
    <mergeCell ref="A6:J6"/>
    <mergeCell ref="A8:A9"/>
    <mergeCell ref="B8:B9"/>
    <mergeCell ref="C8:C9"/>
    <mergeCell ref="D8:D9"/>
    <mergeCell ref="E8:E9"/>
    <mergeCell ref="F8:F9"/>
    <mergeCell ref="G8:I8"/>
    <mergeCell ref="J8:J9"/>
  </mergeCells>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dimension ref="A1:J45"/>
  <sheetViews>
    <sheetView workbookViewId="0">
      <selection activeCell="C27" sqref="C27"/>
    </sheetView>
  </sheetViews>
  <sheetFormatPr defaultRowHeight="15"/>
  <cols>
    <col min="2" max="2" width="31.42578125" customWidth="1"/>
    <col min="3" max="3" width="37" customWidth="1"/>
    <col min="5" max="5" width="28.28515625" bestFit="1" customWidth="1"/>
    <col min="8" max="8" width="15.7109375" bestFit="1" customWidth="1"/>
    <col min="9" max="9" width="15.140625" bestFit="1" customWidth="1"/>
    <col min="10" max="10" width="33.28515625" customWidth="1"/>
  </cols>
  <sheetData>
    <row r="1" spans="1:10" ht="15.75">
      <c r="A1" s="1"/>
      <c r="B1" s="1"/>
      <c r="C1" s="1"/>
      <c r="D1" s="1"/>
      <c r="E1" s="1"/>
      <c r="F1" s="1"/>
      <c r="G1" s="1"/>
      <c r="H1" s="1"/>
      <c r="I1" s="1"/>
      <c r="J1" s="212" t="s">
        <v>1328</v>
      </c>
    </row>
    <row r="2" spans="1:10" ht="15.75">
      <c r="A2" s="791" t="s">
        <v>18</v>
      </c>
      <c r="B2" s="791"/>
      <c r="C2" s="812" t="s">
        <v>1654</v>
      </c>
      <c r="D2" s="812"/>
      <c r="E2" s="812"/>
      <c r="F2" s="213"/>
      <c r="G2" s="213"/>
      <c r="H2" s="213"/>
      <c r="I2" s="213"/>
      <c r="J2" s="213"/>
    </row>
    <row r="3" spans="1:10" ht="15.75">
      <c r="A3" s="789" t="s">
        <v>20</v>
      </c>
      <c r="B3" s="790"/>
      <c r="C3" s="812" t="s">
        <v>686</v>
      </c>
      <c r="D3" s="812"/>
      <c r="E3" s="812"/>
      <c r="F3" s="213"/>
      <c r="G3" s="213"/>
      <c r="H3" s="213"/>
      <c r="I3" s="213"/>
      <c r="J3" s="209"/>
    </row>
    <row r="4" spans="1:10" ht="15.75">
      <c r="A4" s="791" t="s">
        <v>21</v>
      </c>
      <c r="B4" s="791"/>
      <c r="C4" s="813" t="s">
        <v>905</v>
      </c>
      <c r="D4" s="813"/>
      <c r="E4" s="813"/>
      <c r="F4" s="213"/>
      <c r="G4" s="213"/>
      <c r="H4" s="213"/>
      <c r="I4" s="213"/>
      <c r="J4" s="213"/>
    </row>
    <row r="5" spans="1:10" ht="15.75">
      <c r="A5" s="794" t="s">
        <v>1655</v>
      </c>
      <c r="B5" s="794"/>
      <c r="C5" s="794"/>
      <c r="D5" s="794"/>
      <c r="E5" s="794"/>
      <c r="F5" s="794"/>
      <c r="G5" s="794"/>
      <c r="H5" s="794"/>
      <c r="I5" s="794"/>
      <c r="J5" s="794"/>
    </row>
    <row r="6" spans="1:10" ht="15.75">
      <c r="A6" s="795" t="s">
        <v>23</v>
      </c>
      <c r="B6" s="795"/>
      <c r="C6" s="795"/>
      <c r="D6" s="795"/>
      <c r="E6" s="795"/>
      <c r="F6" s="795"/>
      <c r="G6" s="795"/>
      <c r="H6" s="795"/>
      <c r="I6" s="795"/>
      <c r="J6" s="795"/>
    </row>
    <row r="7" spans="1:10" ht="15.75">
      <c r="A7" s="1014" t="s">
        <v>1656</v>
      </c>
      <c r="B7" s="1014"/>
      <c r="C7" s="1014"/>
      <c r="D7" s="1014"/>
      <c r="E7" s="1014"/>
      <c r="F7" s="1014"/>
      <c r="G7" s="1014"/>
      <c r="H7" s="1014"/>
      <c r="I7" s="1014"/>
      <c r="J7" s="1014"/>
    </row>
    <row r="8" spans="1:10" ht="15.75">
      <c r="A8" s="630"/>
      <c r="B8" s="630"/>
      <c r="C8" s="630"/>
      <c r="D8" s="630"/>
      <c r="E8" s="630"/>
      <c r="F8" s="630"/>
      <c r="G8" s="630"/>
      <c r="H8" s="630"/>
      <c r="I8" s="630"/>
      <c r="J8" s="657" t="s">
        <v>13</v>
      </c>
    </row>
    <row r="9" spans="1:10" ht="15.75">
      <c r="A9" s="902" t="s">
        <v>24</v>
      </c>
      <c r="B9" s="902" t="s">
        <v>25</v>
      </c>
      <c r="C9" s="902" t="s">
        <v>26</v>
      </c>
      <c r="D9" s="903" t="s">
        <v>27</v>
      </c>
      <c r="E9" s="902" t="s">
        <v>28</v>
      </c>
      <c r="F9" s="902" t="s">
        <v>29</v>
      </c>
      <c r="G9" s="902" t="s">
        <v>30</v>
      </c>
      <c r="H9" s="902"/>
      <c r="I9" s="902"/>
      <c r="J9" s="902" t="s">
        <v>1325</v>
      </c>
    </row>
    <row r="10" spans="1:10" ht="15.75">
      <c r="A10" s="902"/>
      <c r="B10" s="902"/>
      <c r="C10" s="902"/>
      <c r="D10" s="903"/>
      <c r="E10" s="902"/>
      <c r="F10" s="902"/>
      <c r="G10" s="573">
        <v>2017</v>
      </c>
      <c r="H10" s="573">
        <v>2018</v>
      </c>
      <c r="I10" s="573">
        <v>2019</v>
      </c>
      <c r="J10" s="902"/>
    </row>
    <row r="11" spans="1:10" ht="15.75">
      <c r="A11" s="17">
        <v>1</v>
      </c>
      <c r="B11" s="25">
        <v>2</v>
      </c>
      <c r="C11" s="25">
        <v>3</v>
      </c>
      <c r="D11" s="17">
        <v>4</v>
      </c>
      <c r="E11" s="25">
        <v>5</v>
      </c>
      <c r="F11" s="25" t="s">
        <v>32</v>
      </c>
      <c r="G11" s="25">
        <v>7</v>
      </c>
      <c r="H11" s="25">
        <v>8</v>
      </c>
      <c r="I11" s="25">
        <v>9</v>
      </c>
      <c r="J11" s="25">
        <v>10</v>
      </c>
    </row>
    <row r="12" spans="1:10" ht="15.75">
      <c r="A12" s="20">
        <v>1</v>
      </c>
      <c r="B12" s="597" t="s">
        <v>1657</v>
      </c>
      <c r="C12" s="597"/>
      <c r="D12" s="597"/>
      <c r="E12" s="597"/>
      <c r="F12" s="597"/>
      <c r="G12" s="597"/>
      <c r="H12" s="597"/>
      <c r="I12" s="597"/>
      <c r="J12" s="597"/>
    </row>
    <row r="13" spans="1:10" ht="15.75">
      <c r="A13" s="21">
        <v>1.1000000000000001</v>
      </c>
      <c r="B13" s="24" t="s">
        <v>1658</v>
      </c>
      <c r="C13" s="24"/>
      <c r="D13" s="24"/>
      <c r="E13" s="24"/>
      <c r="F13" s="24"/>
      <c r="G13" s="24"/>
      <c r="H13" s="24"/>
      <c r="I13" s="24"/>
      <c r="J13" s="24"/>
    </row>
    <row r="14" spans="1:10" ht="15.75">
      <c r="A14" s="387" t="s">
        <v>1659</v>
      </c>
      <c r="B14" s="146" t="s">
        <v>687</v>
      </c>
      <c r="C14" s="146"/>
      <c r="D14" s="238">
        <v>1</v>
      </c>
      <c r="E14" s="146">
        <v>3480.28</v>
      </c>
      <c r="F14" s="598">
        <f>ROUND(D14*E14,2)</f>
        <v>3480</v>
      </c>
      <c r="G14" s="598">
        <v>0</v>
      </c>
      <c r="H14" s="598">
        <f>F14</f>
        <v>3480</v>
      </c>
      <c r="I14" s="598">
        <v>0</v>
      </c>
      <c r="J14" s="599"/>
    </row>
    <row r="15" spans="1:10" ht="15.75">
      <c r="A15" s="387" t="s">
        <v>1660</v>
      </c>
      <c r="B15" s="146" t="s">
        <v>688</v>
      </c>
      <c r="C15" s="146"/>
      <c r="D15" s="238">
        <v>1</v>
      </c>
      <c r="E15" s="146">
        <v>3480.28</v>
      </c>
      <c r="F15" s="598">
        <f t="shared" ref="F15:F24" si="0">ROUND(D15*E15,2)</f>
        <v>3480</v>
      </c>
      <c r="G15" s="598">
        <v>0</v>
      </c>
      <c r="H15" s="598">
        <f t="shared" ref="H15" si="1">F15</f>
        <v>3480</v>
      </c>
      <c r="I15" s="598">
        <v>0</v>
      </c>
      <c r="J15" s="599"/>
    </row>
    <row r="16" spans="1:10" ht="15.75">
      <c r="A16" s="387" t="s">
        <v>1661</v>
      </c>
      <c r="B16" s="146" t="s">
        <v>1662</v>
      </c>
      <c r="C16" s="146"/>
      <c r="D16" s="238">
        <v>1</v>
      </c>
      <c r="E16" s="146">
        <v>3480.28</v>
      </c>
      <c r="F16" s="598">
        <f t="shared" si="0"/>
        <v>3480</v>
      </c>
      <c r="G16" s="598">
        <v>0</v>
      </c>
      <c r="H16" s="598">
        <v>0</v>
      </c>
      <c r="I16" s="598">
        <f>F16</f>
        <v>3480</v>
      </c>
      <c r="J16" s="146"/>
    </row>
    <row r="17" spans="1:10" ht="15.75">
      <c r="A17" s="387" t="s">
        <v>1663</v>
      </c>
      <c r="B17" s="146" t="s">
        <v>1664</v>
      </c>
      <c r="C17" s="146"/>
      <c r="D17" s="238">
        <v>1</v>
      </c>
      <c r="E17" s="146">
        <v>4350.53</v>
      </c>
      <c r="F17" s="598">
        <f t="shared" si="0"/>
        <v>4351</v>
      </c>
      <c r="G17" s="598">
        <v>0</v>
      </c>
      <c r="H17" s="600">
        <f>F17/2</f>
        <v>2175.5</v>
      </c>
      <c r="I17" s="601">
        <f>F17/2</f>
        <v>2175.5</v>
      </c>
      <c r="J17" s="146"/>
    </row>
    <row r="18" spans="1:10" ht="15.75">
      <c r="A18" s="387" t="s">
        <v>1665</v>
      </c>
      <c r="B18" s="223" t="s">
        <v>832</v>
      </c>
      <c r="C18" s="223"/>
      <c r="D18" s="238">
        <v>1</v>
      </c>
      <c r="E18" s="602">
        <v>1243.01</v>
      </c>
      <c r="F18" s="598">
        <f t="shared" si="0"/>
        <v>1243</v>
      </c>
      <c r="G18" s="598">
        <v>0</v>
      </c>
      <c r="H18" s="603">
        <v>864</v>
      </c>
      <c r="I18" s="604">
        <v>379</v>
      </c>
      <c r="J18" s="599"/>
    </row>
    <row r="19" spans="1:10" ht="15.75">
      <c r="A19" s="387" t="s">
        <v>47</v>
      </c>
      <c r="B19" s="223" t="s">
        <v>1666</v>
      </c>
      <c r="C19" s="223"/>
      <c r="D19" s="238">
        <v>1</v>
      </c>
      <c r="E19" s="605">
        <v>1243.01</v>
      </c>
      <c r="F19" s="598">
        <v>1243</v>
      </c>
      <c r="G19" s="598"/>
      <c r="H19" s="603"/>
      <c r="I19" s="604">
        <f>719+524</f>
        <v>1243</v>
      </c>
      <c r="J19" s="599"/>
    </row>
    <row r="20" spans="1:10" ht="15.75">
      <c r="A20" s="21">
        <v>1.2</v>
      </c>
      <c r="B20" s="24" t="s">
        <v>1667</v>
      </c>
      <c r="C20" s="24"/>
      <c r="D20" s="24"/>
      <c r="E20" s="24"/>
      <c r="F20" s="24"/>
      <c r="G20" s="598"/>
      <c r="H20" s="24"/>
      <c r="I20" s="24"/>
      <c r="J20" s="24"/>
    </row>
    <row r="21" spans="1:10" ht="15.75">
      <c r="A21" s="606" t="s">
        <v>1668</v>
      </c>
      <c r="B21" s="19" t="s">
        <v>1669</v>
      </c>
      <c r="C21" s="607"/>
      <c r="D21" s="25">
        <v>2</v>
      </c>
      <c r="E21" s="194">
        <v>1948.05</v>
      </c>
      <c r="F21" s="598">
        <f t="shared" si="0"/>
        <v>3896</v>
      </c>
      <c r="G21" s="598">
        <v>0</v>
      </c>
      <c r="H21" s="598">
        <v>0</v>
      </c>
      <c r="I21" s="608">
        <f>F21</f>
        <v>3896</v>
      </c>
      <c r="J21" s="19"/>
    </row>
    <row r="22" spans="1:10" ht="15.75">
      <c r="A22" s="606" t="s">
        <v>1670</v>
      </c>
      <c r="B22" s="19" t="s">
        <v>1671</v>
      </c>
      <c r="C22" s="19"/>
      <c r="D22" s="25">
        <v>1</v>
      </c>
      <c r="E22" s="609">
        <v>2500</v>
      </c>
      <c r="F22" s="610">
        <f t="shared" si="0"/>
        <v>2500</v>
      </c>
      <c r="G22" s="610">
        <v>0</v>
      </c>
      <c r="H22" s="610">
        <v>0</v>
      </c>
      <c r="I22" s="608">
        <f t="shared" ref="I22:I26" si="2">F22</f>
        <v>2500</v>
      </c>
      <c r="J22" s="19"/>
    </row>
    <row r="23" spans="1:10" ht="15.75">
      <c r="A23" s="606" t="s">
        <v>1672</v>
      </c>
      <c r="B23" s="19" t="s">
        <v>1673</v>
      </c>
      <c r="C23" s="19"/>
      <c r="D23" s="25">
        <v>1</v>
      </c>
      <c r="E23" s="611">
        <v>16000</v>
      </c>
      <c r="F23" s="598">
        <f t="shared" si="0"/>
        <v>16000</v>
      </c>
      <c r="G23" s="598">
        <v>0</v>
      </c>
      <c r="H23" s="598">
        <v>0</v>
      </c>
      <c r="I23" s="608">
        <f t="shared" si="2"/>
        <v>16000</v>
      </c>
      <c r="J23" s="19"/>
    </row>
    <row r="24" spans="1:10" ht="15.75">
      <c r="A24" s="387" t="s">
        <v>1674</v>
      </c>
      <c r="B24" s="146" t="s">
        <v>1675</v>
      </c>
      <c r="C24" s="146"/>
      <c r="D24" s="238">
        <v>1</v>
      </c>
      <c r="E24" s="602">
        <v>6500</v>
      </c>
      <c r="F24" s="598">
        <f t="shared" si="0"/>
        <v>6500</v>
      </c>
      <c r="G24" s="598">
        <v>0</v>
      </c>
      <c r="H24" s="598">
        <v>0</v>
      </c>
      <c r="I24" s="608">
        <f t="shared" si="2"/>
        <v>6500</v>
      </c>
      <c r="J24" s="146"/>
    </row>
    <row r="25" spans="1:10" ht="15.75">
      <c r="A25" s="387" t="s">
        <v>50</v>
      </c>
      <c r="B25" s="146" t="s">
        <v>1676</v>
      </c>
      <c r="C25" s="146"/>
      <c r="D25" s="238">
        <v>1</v>
      </c>
      <c r="E25" s="146">
        <v>3246.75</v>
      </c>
      <c r="F25" s="598">
        <f>ROUND(D25*E25,2)</f>
        <v>3247</v>
      </c>
      <c r="G25" s="598">
        <v>0</v>
      </c>
      <c r="H25" s="598">
        <v>0</v>
      </c>
      <c r="I25" s="608">
        <f t="shared" si="2"/>
        <v>3247</v>
      </c>
      <c r="J25" s="146"/>
    </row>
    <row r="26" spans="1:10" ht="15.75">
      <c r="A26" s="387" t="s">
        <v>1677</v>
      </c>
      <c r="B26" s="223" t="s">
        <v>1678</v>
      </c>
      <c r="C26" s="223"/>
      <c r="D26" s="238">
        <v>1</v>
      </c>
      <c r="E26" s="146">
        <v>1298.7</v>
      </c>
      <c r="F26" s="598">
        <f>ROUND(D26*E26,2)</f>
        <v>1299</v>
      </c>
      <c r="G26" s="598">
        <v>0</v>
      </c>
      <c r="H26" s="598">
        <v>0</v>
      </c>
      <c r="I26" s="608">
        <f t="shared" si="2"/>
        <v>1299</v>
      </c>
      <c r="J26" s="146"/>
    </row>
    <row r="27" spans="1:10" ht="15.75">
      <c r="A27" s="505"/>
      <c r="B27" s="612" t="s">
        <v>1679</v>
      </c>
      <c r="C27" s="223"/>
      <c r="D27" s="613"/>
      <c r="E27" s="223"/>
      <c r="F27" s="614">
        <f>SUM(F14:F26)</f>
        <v>50719</v>
      </c>
      <c r="G27" s="614">
        <f>SUM(G13:G26)</f>
        <v>0</v>
      </c>
      <c r="H27" s="614">
        <f>SUM(H13:H26)</f>
        <v>10000</v>
      </c>
      <c r="I27" s="614">
        <v>40719</v>
      </c>
      <c r="J27" s="223"/>
    </row>
    <row r="28" spans="1:10" ht="15.75">
      <c r="A28" s="20">
        <v>2</v>
      </c>
      <c r="B28" s="597" t="s">
        <v>400</v>
      </c>
      <c r="C28" s="597"/>
      <c r="D28" s="597"/>
      <c r="E28" s="597"/>
      <c r="F28" s="597"/>
      <c r="G28" s="597"/>
      <c r="H28" s="597"/>
      <c r="I28" s="597"/>
      <c r="J28" s="597"/>
    </row>
    <row r="29" spans="1:10" ht="15.75">
      <c r="A29" s="387" t="s">
        <v>1680</v>
      </c>
      <c r="B29" s="146" t="s">
        <v>1681</v>
      </c>
      <c r="C29" s="146" t="s">
        <v>1682</v>
      </c>
      <c r="D29" s="238">
        <v>1</v>
      </c>
      <c r="E29" s="602">
        <v>3000</v>
      </c>
      <c r="F29" s="598">
        <f>ROUND(D29*E29,2)</f>
        <v>3000</v>
      </c>
      <c r="G29" s="598">
        <v>0</v>
      </c>
      <c r="H29" s="598">
        <v>0</v>
      </c>
      <c r="I29" s="598">
        <f>3000-369</f>
        <v>2631</v>
      </c>
      <c r="J29" s="146"/>
    </row>
    <row r="30" spans="1:10" ht="15.75">
      <c r="A30" s="505"/>
      <c r="B30" s="612" t="s">
        <v>1683</v>
      </c>
      <c r="C30" s="223"/>
      <c r="D30" s="613"/>
      <c r="E30" s="223"/>
      <c r="F30" s="614">
        <f>F29</f>
        <v>3000</v>
      </c>
      <c r="G30" s="614">
        <f t="shared" ref="G30:I30" si="3">G29</f>
        <v>0</v>
      </c>
      <c r="H30" s="614">
        <f t="shared" si="3"/>
        <v>0</v>
      </c>
      <c r="I30" s="614">
        <f t="shared" si="3"/>
        <v>2631</v>
      </c>
      <c r="J30" s="223"/>
    </row>
    <row r="31" spans="1:10" ht="15.75">
      <c r="A31" s="20">
        <v>3</v>
      </c>
      <c r="B31" s="597" t="s">
        <v>1684</v>
      </c>
      <c r="C31" s="597"/>
      <c r="D31" s="597"/>
      <c r="E31" s="597"/>
      <c r="F31" s="597"/>
      <c r="G31" s="597"/>
      <c r="H31" s="597"/>
      <c r="I31" s="597"/>
      <c r="J31" s="597"/>
    </row>
    <row r="32" spans="1:10" ht="15.75">
      <c r="A32" s="387" t="s">
        <v>1685</v>
      </c>
      <c r="B32" s="146" t="s">
        <v>1686</v>
      </c>
      <c r="C32" s="146" t="s">
        <v>1682</v>
      </c>
      <c r="D32" s="238">
        <v>1</v>
      </c>
      <c r="E32" s="602">
        <v>1000</v>
      </c>
      <c r="F32" s="598">
        <f>ROUND(D32*E32,2)</f>
        <v>1000</v>
      </c>
      <c r="G32" s="598">
        <v>0</v>
      </c>
      <c r="H32" s="127" t="s">
        <v>1687</v>
      </c>
      <c r="I32" s="127" t="s">
        <v>1688</v>
      </c>
      <c r="J32" s="146"/>
    </row>
    <row r="33" spans="1:10" ht="15.75">
      <c r="A33" s="387" t="s">
        <v>1689</v>
      </c>
      <c r="B33" s="146" t="s">
        <v>1690</v>
      </c>
      <c r="C33" s="146" t="s">
        <v>1682</v>
      </c>
      <c r="D33" s="238">
        <v>1</v>
      </c>
      <c r="E33" s="602">
        <v>2000</v>
      </c>
      <c r="F33" s="598">
        <f>ROUND(D33*E33,2)</f>
        <v>2000</v>
      </c>
      <c r="G33" s="598">
        <v>0</v>
      </c>
      <c r="H33" s="598">
        <v>0</v>
      </c>
      <c r="I33" s="598">
        <f>2000-350</f>
        <v>1650</v>
      </c>
      <c r="J33" s="146"/>
    </row>
    <row r="34" spans="1:10" ht="31.5">
      <c r="A34" s="505"/>
      <c r="B34" s="612" t="s">
        <v>1691</v>
      </c>
      <c r="C34" s="223"/>
      <c r="D34" s="613"/>
      <c r="E34" s="223"/>
      <c r="F34" s="614">
        <f>SUM(F32:F33)</f>
        <v>3000</v>
      </c>
      <c r="G34" s="614">
        <f t="shared" ref="G34:H34" si="4">SUM(G32:G33)</f>
        <v>0</v>
      </c>
      <c r="H34" s="614">
        <f t="shared" si="4"/>
        <v>0</v>
      </c>
      <c r="I34" s="614">
        <f>SUM(I33:I33)</f>
        <v>1650</v>
      </c>
      <c r="J34" s="223"/>
    </row>
    <row r="35" spans="1:10" ht="15.75">
      <c r="A35" s="20">
        <v>4</v>
      </c>
      <c r="B35" s="597" t="s">
        <v>1692</v>
      </c>
      <c r="C35" s="597"/>
      <c r="D35" s="597"/>
      <c r="E35" s="597"/>
      <c r="F35" s="597"/>
      <c r="G35" s="597"/>
      <c r="H35" s="597"/>
      <c r="I35" s="597"/>
      <c r="J35" s="597"/>
    </row>
    <row r="36" spans="1:10" ht="15.75">
      <c r="A36" s="387" t="s">
        <v>1693</v>
      </c>
      <c r="B36" s="146" t="s">
        <v>1694</v>
      </c>
      <c r="C36" s="146" t="s">
        <v>658</v>
      </c>
      <c r="D36" s="238">
        <v>1</v>
      </c>
      <c r="E36" s="602">
        <v>10000</v>
      </c>
      <c r="F36" s="598">
        <f>ROUND(D36*E36,2)</f>
        <v>10000</v>
      </c>
      <c r="G36" s="598">
        <v>0</v>
      </c>
      <c r="H36" s="598">
        <v>0</v>
      </c>
      <c r="I36" s="598">
        <v>0</v>
      </c>
      <c r="J36" s="146"/>
    </row>
    <row r="37" spans="1:10" ht="31.5">
      <c r="A37" s="387" t="s">
        <v>1695</v>
      </c>
      <c r="B37" s="146" t="s">
        <v>1696</v>
      </c>
      <c r="C37" s="146" t="s">
        <v>658</v>
      </c>
      <c r="D37" s="238">
        <v>1</v>
      </c>
      <c r="E37" s="602">
        <v>12000</v>
      </c>
      <c r="F37" s="598">
        <f>ROUND(D37*E37,2)</f>
        <v>12000</v>
      </c>
      <c r="G37" s="598">
        <v>0</v>
      </c>
      <c r="H37" s="598">
        <v>0</v>
      </c>
      <c r="I37" s="598">
        <v>0</v>
      </c>
      <c r="J37" s="599"/>
    </row>
    <row r="38" spans="1:10" ht="31.5">
      <c r="A38" s="387" t="s">
        <v>1697</v>
      </c>
      <c r="B38" s="146" t="s">
        <v>1698</v>
      </c>
      <c r="C38" s="146" t="s">
        <v>658</v>
      </c>
      <c r="D38" s="238">
        <v>1</v>
      </c>
      <c r="E38" s="602">
        <v>8000</v>
      </c>
      <c r="F38" s="598">
        <f t="shared" ref="F38:F44" si="5">ROUND(D38*E38,2)</f>
        <v>8000</v>
      </c>
      <c r="G38" s="598">
        <v>0</v>
      </c>
      <c r="H38" s="598">
        <v>0</v>
      </c>
      <c r="I38" s="598">
        <v>0</v>
      </c>
      <c r="J38" s="146"/>
    </row>
    <row r="39" spans="1:10" ht="15.75">
      <c r="A39" s="387" t="s">
        <v>1699</v>
      </c>
      <c r="B39" s="146" t="s">
        <v>1700</v>
      </c>
      <c r="C39" s="146" t="s">
        <v>658</v>
      </c>
      <c r="D39" s="238">
        <v>1</v>
      </c>
      <c r="E39" s="602">
        <v>1000</v>
      </c>
      <c r="F39" s="598">
        <f t="shared" si="5"/>
        <v>1000</v>
      </c>
      <c r="G39" s="598">
        <v>0</v>
      </c>
      <c r="H39" s="598">
        <v>0</v>
      </c>
      <c r="I39" s="598"/>
      <c r="J39" s="146"/>
    </row>
    <row r="40" spans="1:10" ht="15.75">
      <c r="A40" s="387" t="s">
        <v>1701</v>
      </c>
      <c r="B40" s="146" t="s">
        <v>689</v>
      </c>
      <c r="C40" s="146" t="s">
        <v>658</v>
      </c>
      <c r="D40" s="238">
        <v>1</v>
      </c>
      <c r="E40" s="602">
        <v>5000</v>
      </c>
      <c r="F40" s="598">
        <f t="shared" si="5"/>
        <v>5000</v>
      </c>
      <c r="G40" s="598">
        <v>0</v>
      </c>
      <c r="H40" s="598">
        <v>0</v>
      </c>
      <c r="I40" s="598">
        <v>0</v>
      </c>
      <c r="J40" s="146"/>
    </row>
    <row r="41" spans="1:10" ht="15.75">
      <c r="A41" s="387" t="s">
        <v>1702</v>
      </c>
      <c r="B41" s="146" t="s">
        <v>1703</v>
      </c>
      <c r="C41" s="146" t="s">
        <v>1682</v>
      </c>
      <c r="D41" s="238">
        <v>1</v>
      </c>
      <c r="E41" s="602">
        <v>2000</v>
      </c>
      <c r="F41" s="598">
        <f t="shared" si="5"/>
        <v>2000</v>
      </c>
      <c r="G41" s="598">
        <v>0</v>
      </c>
      <c r="H41" s="598">
        <v>0</v>
      </c>
      <c r="I41" s="598">
        <v>0</v>
      </c>
      <c r="J41" s="146"/>
    </row>
    <row r="42" spans="1:10" ht="15.75">
      <c r="A42" s="387" t="s">
        <v>1704</v>
      </c>
      <c r="B42" s="146" t="s">
        <v>1705</v>
      </c>
      <c r="C42" s="146" t="s">
        <v>658</v>
      </c>
      <c r="D42" s="238">
        <v>1</v>
      </c>
      <c r="E42" s="602">
        <v>1500</v>
      </c>
      <c r="F42" s="598">
        <f t="shared" si="5"/>
        <v>1500</v>
      </c>
      <c r="G42" s="598">
        <v>0</v>
      </c>
      <c r="H42" s="598">
        <v>0</v>
      </c>
      <c r="I42" s="598">
        <v>0</v>
      </c>
      <c r="J42" s="146"/>
    </row>
    <row r="43" spans="1:10" ht="31.5">
      <c r="A43" s="505"/>
      <c r="B43" s="612" t="s">
        <v>1706</v>
      </c>
      <c r="C43" s="223"/>
      <c r="D43" s="613"/>
      <c r="E43" s="223"/>
      <c r="F43" s="614">
        <f>SUM(F36:F42)</f>
        <v>39500</v>
      </c>
      <c r="G43" s="614"/>
      <c r="H43" s="614"/>
      <c r="I43" s="614"/>
      <c r="J43" s="223"/>
    </row>
    <row r="44" spans="1:10" ht="15.75">
      <c r="A44" s="615">
        <v>4</v>
      </c>
      <c r="B44" s="616" t="s">
        <v>1707</v>
      </c>
      <c r="C44" s="617" t="s">
        <v>1682</v>
      </c>
      <c r="D44" s="411">
        <v>1</v>
      </c>
      <c r="E44" s="617">
        <v>1000</v>
      </c>
      <c r="F44" s="614">
        <f t="shared" si="5"/>
        <v>1000</v>
      </c>
      <c r="G44" s="598">
        <v>0</v>
      </c>
      <c r="H44" s="598">
        <v>0</v>
      </c>
      <c r="I44" s="598">
        <v>0</v>
      </c>
      <c r="J44" s="616"/>
    </row>
    <row r="45" spans="1:10" ht="15.75">
      <c r="A45" s="618"/>
      <c r="B45" s="953" t="s">
        <v>41</v>
      </c>
      <c r="C45" s="953"/>
      <c r="D45" s="953"/>
      <c r="E45" s="953"/>
      <c r="F45" s="595">
        <v>96219</v>
      </c>
      <c r="G45" s="595">
        <f>SUM(G27,G30,G43,G34)</f>
        <v>0</v>
      </c>
      <c r="H45" s="595">
        <f>SUM(H27,H30,H43,H34)</f>
        <v>10000</v>
      </c>
      <c r="I45" s="595">
        <f>I27+I30+I34</f>
        <v>45000</v>
      </c>
      <c r="J45" s="618"/>
    </row>
  </sheetData>
  <mergeCells count="18">
    <mergeCell ref="A2:B2"/>
    <mergeCell ref="C2:E2"/>
    <mergeCell ref="A3:B3"/>
    <mergeCell ref="C3:E3"/>
    <mergeCell ref="A4:B4"/>
    <mergeCell ref="C4:E4"/>
    <mergeCell ref="J9:J10"/>
    <mergeCell ref="B45:E45"/>
    <mergeCell ref="A5:J5"/>
    <mergeCell ref="A6:J6"/>
    <mergeCell ref="A7:J7"/>
    <mergeCell ref="A9:A10"/>
    <mergeCell ref="B9:B10"/>
    <mergeCell ref="C9:C10"/>
    <mergeCell ref="D9:D10"/>
    <mergeCell ref="E9:E10"/>
    <mergeCell ref="F9:F10"/>
    <mergeCell ref="G9: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108</vt:i4>
      </vt:variant>
    </vt:vector>
  </HeadingPairs>
  <TitlesOfParts>
    <vt:vector size="108" baseType="lpstr">
      <vt:lpstr>EM_1</vt:lpstr>
      <vt:lpstr>EM_2</vt:lpstr>
      <vt:lpstr>EM_3</vt:lpstr>
      <vt:lpstr>ZM_4</vt:lpstr>
      <vt:lpstr>IM_5</vt:lpstr>
      <vt:lpstr>IM_6</vt:lpstr>
      <vt:lpstr>IM_7</vt:lpstr>
      <vt:lpstr>Radio-TV_8</vt:lpstr>
      <vt:lpstr>Radio-TV_9</vt:lpstr>
      <vt:lpstr>Radio-TV_10</vt:lpstr>
      <vt:lpstr>VM_11</vt:lpstr>
      <vt:lpstr>VM_12</vt:lpstr>
      <vt:lpstr>VM_13</vt:lpstr>
      <vt:lpstr>VM_14</vt:lpstr>
      <vt:lpstr>VM_15</vt:lpstr>
      <vt:lpstr>VARAM_16</vt:lpstr>
      <vt:lpstr>VARAM_17</vt:lpstr>
      <vt:lpstr>VARAM_18</vt:lpstr>
      <vt:lpstr>IZM_19</vt:lpstr>
      <vt:lpstr>IZM_20</vt:lpstr>
      <vt:lpstr>IZM_21</vt:lpstr>
      <vt:lpstr>IZM_22</vt:lpstr>
      <vt:lpstr>IZM_23</vt:lpstr>
      <vt:lpstr>ĀM_24-31</vt:lpstr>
      <vt:lpstr>ĀM_25</vt:lpstr>
      <vt:lpstr>ĀM_26</vt:lpstr>
      <vt:lpstr>ĀM_27</vt:lpstr>
      <vt:lpstr>ĀM_28</vt:lpstr>
      <vt:lpstr>ĀM_29</vt:lpstr>
      <vt:lpstr>ĀM_30</vt:lpstr>
      <vt:lpstr>ĀM_31</vt:lpstr>
      <vt:lpstr>LM_32</vt:lpstr>
      <vt:lpstr>LM_33</vt:lpstr>
      <vt:lpstr>LM_34</vt:lpstr>
      <vt:lpstr>KM_35</vt:lpstr>
      <vt:lpstr>KM_36</vt:lpstr>
      <vt:lpstr>KM_37</vt:lpstr>
      <vt:lpstr>KM_38</vt:lpstr>
      <vt:lpstr>KM_39</vt:lpstr>
      <vt:lpstr>KM_40</vt:lpstr>
      <vt:lpstr>KM_41</vt:lpstr>
      <vt:lpstr>KM_42_</vt:lpstr>
      <vt:lpstr>KM_43_</vt:lpstr>
      <vt:lpstr>KM_44_</vt:lpstr>
      <vt:lpstr>KM_45_</vt:lpstr>
      <vt:lpstr>KM_46_</vt:lpstr>
      <vt:lpstr>KM_47_</vt:lpstr>
      <vt:lpstr>KM_48_</vt:lpstr>
      <vt:lpstr>KM_49_</vt:lpstr>
      <vt:lpstr>KM_50_</vt:lpstr>
      <vt:lpstr>KM_51_</vt:lpstr>
      <vt:lpstr>KM_52-56</vt:lpstr>
      <vt:lpstr>KM_57_</vt:lpstr>
      <vt:lpstr>KM_58_</vt:lpstr>
      <vt:lpstr>KM_59_</vt:lpstr>
      <vt:lpstr>LV100_starptautiskā_60_</vt:lpstr>
      <vt:lpstr>LV100_starptautiskā_61_</vt:lpstr>
      <vt:lpstr>LV100_starptautiskā_62</vt:lpstr>
      <vt:lpstr>LV100_starptautiskā_63_</vt:lpstr>
      <vt:lpstr>LV100_starptautiskā_64_</vt:lpstr>
      <vt:lpstr>LV100_starptautiskā_65_</vt:lpstr>
      <vt:lpstr>LV100_starptautiskā_66</vt:lpstr>
      <vt:lpstr>LV100_starptautiskā_67_</vt:lpstr>
      <vt:lpstr>LV100_starptautiskā_68_</vt:lpstr>
      <vt:lpstr>LV100_starptautiskā_69</vt:lpstr>
      <vt:lpstr>LV100_starptautiskā_70_</vt:lpstr>
      <vt:lpstr>LV100_starptautiskā_71</vt:lpstr>
      <vt:lpstr>LV100_starptautiskā_72_</vt:lpstr>
      <vt:lpstr>LV100_starptautiskā_73_</vt:lpstr>
      <vt:lpstr>LV100_starptautiskā_74_</vt:lpstr>
      <vt:lpstr>LV100_starptautiskā_75_</vt:lpstr>
      <vt:lpstr>LV100_starptautiskā_76_</vt:lpstr>
      <vt:lpstr>LV100_starptautiskā_77_</vt:lpstr>
      <vt:lpstr>LV100_starptautiskā_78_</vt:lpstr>
      <vt:lpstr>LV100_starptautiskā_79_</vt:lpstr>
      <vt:lpstr>LV100_starptautiskā_80_</vt:lpstr>
      <vt:lpstr>LV100_starptautiskā_81_</vt:lpstr>
      <vt:lpstr>LV100_82_</vt:lpstr>
      <vt:lpstr>LV100_83</vt:lpstr>
      <vt:lpstr>LV100_84-1</vt:lpstr>
      <vt:lpstr>LV100_84-2</vt:lpstr>
      <vt:lpstr>LV100_85</vt:lpstr>
      <vt:lpstr>LV100_starptautiskā_86-92</vt:lpstr>
      <vt:lpstr>LV100_reģioni_93</vt:lpstr>
      <vt:lpstr>LV100_reģioni_94</vt:lpstr>
      <vt:lpstr>LV100_reģioni_95</vt:lpstr>
      <vt:lpstr>LV100_reģioni_96</vt:lpstr>
      <vt:lpstr>LV100_reģioni_97</vt:lpstr>
      <vt:lpstr>LV100_reģioni_98-103</vt:lpstr>
      <vt:lpstr>LV100_reģioni_98</vt:lpstr>
      <vt:lpstr>LV100_reģioni_99</vt:lpstr>
      <vt:lpstr>LV100_reģioni_100</vt:lpstr>
      <vt:lpstr>LV100_reģioni_101</vt:lpstr>
      <vt:lpstr>LV100_reģioni_102</vt:lpstr>
      <vt:lpstr>LV100_reģioni_104</vt:lpstr>
      <vt:lpstr>LV100_reģioni_105</vt:lpstr>
      <vt:lpstr>LV100_reģioni_106</vt:lpstr>
      <vt:lpstr>LV100_reģioni_107</vt:lpstr>
      <vt:lpstr>LV100_reģioni_108</vt:lpstr>
      <vt:lpstr>LV100_reģioni_109</vt:lpstr>
      <vt:lpstr>LV100_reģioni_110</vt:lpstr>
      <vt:lpstr>LV100_reģioni_111</vt:lpstr>
      <vt:lpstr>LV100_reģioni_112</vt:lpstr>
      <vt:lpstr>LV100_reģioni_113</vt:lpstr>
      <vt:lpstr>LV100_reģioni_114</vt:lpstr>
      <vt:lpstr>KM_54.1.1.</vt:lpstr>
      <vt:lpstr>KM_54.1.2.</vt:lpstr>
      <vt:lpstr>KM_54.1.3.</vt:lpstr>
    </vt:vector>
  </TitlesOfParts>
  <Company>LR Kultūras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KMInf_061216_LV100</dc:title>
  <dc:subject>Pielikums</dc:subject>
  <dc:creator>Ilze Tormane</dc:creator>
  <dc:description>Ilze Tormane
Kultūras ministrijas
Latvijas valsts simtgades biroja 
projektu koordinatore
Tālr. 67330323; fakss: 67330293
Ilze.Tormane@km.gov.lv</dc:description>
  <cp:lastModifiedBy>IlzeT</cp:lastModifiedBy>
  <cp:lastPrinted>2018-12-28T08:04:43Z</cp:lastPrinted>
  <dcterms:created xsi:type="dcterms:W3CDTF">2016-08-18T07:03:24Z</dcterms:created>
  <dcterms:modified xsi:type="dcterms:W3CDTF">2019-01-21T14:01:21Z</dcterms:modified>
</cp:coreProperties>
</file>